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01 Read Me" sheetId="1" state="visible" r:id="rId3"/>
    <sheet name="02 Intervention" sheetId="2" state="visible" r:id="rId4"/>
    <sheet name="03 Capability" sheetId="3" state="visible" r:id="rId5"/>
    <sheet name="04 Counterfactual" sheetId="4" state="visible" r:id="rId6"/>
    <sheet name="05 Risk &amp; Outcomes" sheetId="5" state="visible" r:id="rId7"/>
    <sheet name="06 Economic Consequences" sheetId="6" state="visible" r:id="rId8"/>
    <sheet name="07 Who Pays &amp; Benefits" sheetId="7" state="visible" r:id="rId9"/>
    <sheet name="08 Evidence Register" sheetId="8" state="visible" r:id="rId10"/>
    <sheet name="09 Scenario Analysis" sheetId="9" state="visible" r:id="rId11"/>
    <sheet name="10 Prevention Ledger" sheetId="10" state="visible" r:id="rId12"/>
    <sheet name="11 Non-Monetised Effects" sheetId="11" state="visible" r:id="rId13"/>
    <sheet name="12 Worked Example" sheetId="12" state="visible" r:id="rId1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<sst xmlns="http://schemas.openxmlformats.org/spreadsheetml/2006/main" count="551" uniqueCount="418">
  <si>
    <t xml:space="preserve">ONE HEALTH SECURITY · OHS PREVENTION LEDGER v1.0</t>
  </si>
  <si>
    <t xml:space="preserve">OHS Prevention Ledger</t>
  </si>
  <si>
    <t xml:space="preserve">The Prevention Ledger does not calculate the value of an outbreak that never happened. It records the chain of evidence and assumptions required to estimate the economic value of changing the probability or consequences of that outbreak.</t>
  </si>
  <si>
    <t xml:space="preserve">Item</t>
  </si>
  <si>
    <t xml:space="preserve">Guidance</t>
  </si>
  <si>
    <t xml:space="preserve">Core chain</t>
  </si>
  <si>
    <t xml:space="preserve">Prevention investment → Capability created → Risk change → Outcomes potentially avoided → Economic consequences potentially avoided</t>
  </si>
  <si>
    <t xml:space="preserve">How to use</t>
  </si>
  <si>
    <t xml:space="preserve">1. Describe the intervention and its costs (02).  2. Record the capability it creates (03).  3. State the counterfactual and the probability of the event with and without the intervention (04).  4. Record outcomes (05) and the economic consequence if the event occurs, with and without the intervention (06).  5. Allocate costs and benefits between actors (07).  6. Log every source and assumption in the Evidence Register (08).  7. Record what is not monetised (11).  8. Read the results on 09 and 10 — never the ratio alone.</t>
  </si>
  <si>
    <t xml:space="preserve">Scenarios</t>
  </si>
  <si>
    <t xml:space="preserve">Low = the scenario least favourable to the intervention (smaller risk reduction, smaller consequences, higher cost). High = most favourable. Central = the analyst's best estimate. Use the same scenario consistently across every sheet.</t>
  </si>
  <si>
    <t xml:space="preserve">How avoided value is calculated</t>
  </si>
  <si>
    <t xml:space="preserve">Expected avoided value = (baseline probability × baseline consequence) − (intervention probability × intervention consequence), for each consequence marked "Yes". The probabilities come from 04, so the risk change drives the result. If the intervention consequence is left blank it is treated as equal to the baseline consequence (the intervention changes likelihood only).</t>
  </si>
  <si>
    <t xml:space="preserve">Consequence values</t>
  </si>
  <si>
    <t xml:space="preserve">Enter the total consequence over the analysis horizon if the event occurs, in undiscounted prices of the stated price year and currency. For an endemic burden that occurs every year, set both probabilities to 1 and enter the burden over the horizon with and without the intervention.</t>
  </si>
  <si>
    <t xml:space="preserve">Discounting</t>
  </si>
  <si>
    <t xml:space="preserve">Costs: capital and other costs fall in year 0; recurring costs in years 1 to n. Benefits: consequences are assumed to fall evenly across years 1 to n and are discounted by the same rate. Default rate 3.5% (HM Treasury Green Book). Change it on 02 if your setting uses another rate.</t>
  </si>
  <si>
    <t xml:space="preserve">Prevention Ratio</t>
  </si>
  <si>
    <t xml:space="preserve">Present value of expected economic consequences potentially avoided ÷ present value of prevention cost. It is called a Prevention Ratio, not a return on investment, because most of the benefit usually does not return to the organisation that pays.</t>
  </si>
  <si>
    <t xml:space="preserve">Evidence basis</t>
  </si>
  <si>
    <t xml:space="preserve">Observed — directly measured in this setting.  Empirically estimated — derived from relevant empirical research.  Modelled — produced by epidemiological or economic modelling.  Transferred — an estimate taken from another setting or population.  Assumed — analyst judgement where better evidence is unavailable.</t>
  </si>
  <si>
    <t xml:space="preserve">Evidence strength</t>
  </si>
  <si>
    <t xml:space="preserve">The share of avoided value (06) supported by Observed or Empirically estimated evidence. A high ratio built mainly on transferred or assumed values is flagged on 09 and 10.</t>
  </si>
  <si>
    <t xml:space="preserve">Counterfactual confidence</t>
  </si>
  <si>
    <t xml:space="preserve">High / Moderate / Low — a structured judgement about how well the "without intervention" scenario is evidenced. It is not a statistical confidence interval.</t>
  </si>
  <si>
    <t xml:space="preserve">Status</t>
  </si>
  <si>
    <t xml:space="preserve">Experimental research tool, released to be used, tested and challenged. Not a substitute for a full economic evaluation where one is required.</t>
  </si>
  <si>
    <t xml:space="preserve">Licence and citation</t>
  </si>
  <si>
    <t xml:space="preserve">Free to use with attribution. Cite as: One Health Security (2026) OHS Prevention Ledger v1.0. onehealthsecurity.com/resources/</t>
  </si>
  <si>
    <t xml:space="preserve">Cell legend</t>
  </si>
  <si>
    <t xml:space="preserve">Blue text on tinted cell</t>
  </si>
  <si>
    <t xml:space="preserve">Input — type here.</t>
  </si>
  <si>
    <t xml:space="preserve">Black text</t>
  </si>
  <si>
    <t xml:space="preserve">Calculated — do not overwrite.</t>
  </si>
  <si>
    <t xml:space="preserve">Bold with rule</t>
  </si>
  <si>
    <t xml:space="preserve">Key result.</t>
  </si>
  <si>
    <t xml:space="preserve">Example of one consequence row (06)</t>
  </si>
  <si>
    <t xml:space="preserve">Public response expenditure</t>
  </si>
  <si>
    <t xml:space="preserve">Who bears: Government · Baseline consequence if event occurs: 4,000,000 / 6,000,000 / 9,000,000 · With intervention: 2,500,000 / 3,000,000 / 3,500,000 (earlier detection, smaller outbreak) · Included: Yes · Evidence basis: Modelled · Evidence ID: E04</t>
  </si>
  <si>
    <t xml:space="preserve">02 — Prevention Intervention</t>
  </si>
  <si>
    <t xml:space="preserve">What is being funded, by whom, and what does it cost? Costs are converted to present value so that multi-year programmes compare fairly with their benefits.</t>
  </si>
  <si>
    <t xml:space="preserve">Description</t>
  </si>
  <si>
    <t xml:space="preserve">Entry</t>
  </si>
  <si>
    <t xml:space="preserve">Notes / Evidence ID</t>
  </si>
  <si>
    <t xml:space="preserve">Intervention / programme</t>
  </si>
  <si>
    <t xml:space="preserve">National annual mass dog vaccination against rabies (worked example)</t>
  </si>
  <si>
    <t xml:space="preserve">Biological threat</t>
  </si>
  <si>
    <t xml:space="preserve">Dog-mediated rabies (endemic)</t>
  </si>
  <si>
    <t xml:space="preserve">Jurisdiction / population</t>
  </si>
  <si>
    <t xml:space="preserve">Ethiopia — national dog population, estimated 11.7 million</t>
  </si>
  <si>
    <t xml:space="preserve">Currency (e.g. GBP, USD, EUR)</t>
  </si>
  <si>
    <t xml:space="preserve">USD</t>
  </si>
  <si>
    <t xml:space="preserve">Price year</t>
  </si>
  <si>
    <t xml:space="preserve">Mixed (2012–2025 sources, unadjusted) — see Evidence Register</t>
  </si>
  <si>
    <t xml:space="preserve">Primary payer</t>
  </si>
  <si>
    <t xml:space="preserve">Government</t>
  </si>
  <si>
    <t xml:space="preserve">Intervention description</t>
  </si>
  <si>
    <t xml:space="preserve">Annual parenteral vaccination campaigns targeting 70% of dogs nationally for ten years, delivered through regional veterinary offices, consistent with the national rabies elimination strategy and the global Zero by 30 goal. Illustrative national scaling of published district-level evidence; not a costed government plan.</t>
  </si>
  <si>
    <t xml:space="preserve">Cost and timing</t>
  </si>
  <si>
    <t xml:space="preserve">Low</t>
  </si>
  <si>
    <t xml:space="preserve">Central</t>
  </si>
  <si>
    <t xml:space="preserve">High</t>
  </si>
  <si>
    <t xml:space="preserve">Analysis horizon (years)</t>
  </si>
  <si>
    <t xml:space="preserve">Discount rate</t>
  </si>
  <si>
    <t xml:space="preserve">3%, as in Beyene et al. (2019) and the Robinson et al. (2019) reference case.</t>
  </si>
  <si>
    <t xml:space="preserve">Capital cost (year 0)</t>
  </si>
  <si>
    <t xml:space="preserve">E10 — assumed: cold chain, training, campaign design, surveillance set-up.</t>
  </si>
  <si>
    <t xml:space="preserve">Recurring annual cost (years 1 to n)</t>
  </si>
  <si>
    <t xml:space="preserve">8.19 million dogs × cost per dog (E05–E09). Low uses the highest cost.</t>
  </si>
  <si>
    <t xml:space="preserve">Other implementation cost (year 0)</t>
  </si>
  <si>
    <t xml:space="preserve">Annuity factor (years 1 to n)</t>
  </si>
  <si>
    <t xml:space="preserve">Present value of 1 per year for n years.</t>
  </si>
  <si>
    <t xml:space="preserve">Benefit timing factor (even spread, years 1 to n)</t>
  </si>
  <si>
    <t xml:space="preserve">Applied to consequences on 06: assumes they fall evenly across the horizon.</t>
  </si>
  <si>
    <t xml:space="preserve">Present value prevention cost</t>
  </si>
  <si>
    <t xml:space="preserve">Low scenario should carry the highest plausible cost.</t>
  </si>
  <si>
    <t xml:space="preserve">03 — Capability Created</t>
  </si>
  <si>
    <t xml:space="preserve">What does the spending actually create? Capability is the link between money and risk: vaccination coverage, detection speed, laboratory capacity, trained staff, reporting relationships. Record how long it lasts without further investment.</t>
  </si>
  <si>
    <t xml:space="preserve">Capability</t>
  </si>
  <si>
    <t xml:space="preserve">Baseline state</t>
  </si>
  <si>
    <t xml:space="preserve">Intervention state</t>
  </si>
  <si>
    <t xml:space="preserve">Mechanism of change</t>
  </si>
  <si>
    <t xml:space="preserve">Duration / persistence</t>
  </si>
  <si>
    <t xml:space="preserve">Evidence ID</t>
  </si>
  <si>
    <t xml:space="preserve">Dog vaccination coverage</t>
  </si>
  <si>
    <t xml:space="preserve">Under 20% urban; largely absent rural (E06)</t>
  </si>
  <si>
    <t xml:space="preserve">70% of dogs vaccinated each year</t>
  </si>
  <si>
    <t xml:space="preserve">Annual pulse campaigns offset rapid dog-population turnover</t>
  </si>
  <si>
    <t xml:space="preserve">Lasts about one year; campaigns must repeat (E06)</t>
  </si>
  <si>
    <t xml:space="preserve">E06</t>
  </si>
  <si>
    <t xml:space="preserve">Empirically estimated</t>
  </si>
  <si>
    <t xml:space="preserve">Campaign delivery capacity</t>
  </si>
  <si>
    <t xml:space="preserve">Ad hoc, mostly urban, often donor-funded</t>
  </si>
  <si>
    <t xml:space="preserve">Regional veterinary offices run annual national campaigns</t>
  </si>
  <si>
    <t xml:space="preserve">Trained vaccinators, cold chain, dog-owner mobilisation</t>
  </si>
  <si>
    <t xml:space="preserve">Decays if campaigns lapse</t>
  </si>
  <si>
    <t xml:space="preserve">E10</t>
  </si>
  <si>
    <t xml:space="preserve">Assumed</t>
  </si>
  <si>
    <t xml:space="preserve">Rabies surveillance</t>
  </si>
  <si>
    <t xml:space="preserve">Passive; heavily under-reported (E18)</t>
  </si>
  <si>
    <t xml:space="preserve">Active case finding and laboratory confirmation</t>
  </si>
  <si>
    <t xml:space="preserve">Needed to target campaigns and verify impact</t>
  </si>
  <si>
    <t xml:space="preserve">Requires recurrent funding</t>
  </si>
  <si>
    <t xml:space="preserve">E18</t>
  </si>
  <si>
    <t xml:space="preserve">Observed</t>
  </si>
  <si>
    <t xml:space="preserve">Bite-case management</t>
  </si>
  <si>
    <t xml:space="preserve">PEP given to most bite victims regardless of dog status</t>
  </si>
  <si>
    <t xml:space="preserve">Integrated bite case management (optional, high scenario)</t>
  </si>
  <si>
    <t xml:space="preserve">Risk assessment of biting dogs reduces unnecessary PEP</t>
  </si>
  <si>
    <t xml:space="preserve">Requires trained staff in health posts</t>
  </si>
  <si>
    <t xml:space="preserve">E15</t>
  </si>
  <si>
    <t xml:space="preserve">04 — Counterfactual</t>
  </si>
  <si>
    <t xml:space="preserve">What do we believe would happen without this intervention, and how likely is the event with and without it? These probabilities drive the avoided value on 06 — the counterfactual is stated here, not hidden in a formula.</t>
  </si>
  <si>
    <t xml:space="preserve">Element</t>
  </si>
  <si>
    <t xml:space="preserve">Evidence / rationale</t>
  </si>
  <si>
    <t xml:space="preserve">What happens without the intervention?</t>
  </si>
  <si>
    <t xml:space="preserve">Without national mass dog vaccination, dog-mediated rabies remains endemic at around current levels: about 3,000 human deaths and 97,000 exposures needing PEP a year (E01–E03), with continuing cattle losses. The burden is certain, so both probabilities are 100%; the intervention changes the size of the burden, not whether it occurs.</t>
  </si>
  <si>
    <t xml:space="preserve">Baseline event probability over horizon</t>
  </si>
  <si>
    <t xml:space="preserve">Endemic burden: event certain with and without the programme.</t>
  </si>
  <si>
    <t xml:space="preserve">Intervention event probability over horizon</t>
  </si>
  <si>
    <t xml:space="preserve">Absolute probability reduction</t>
  </si>
  <si>
    <t xml:space="preserve">Relative risk reduction</t>
  </si>
  <si>
    <t xml:space="preserve">Expected detection / intervention timing without programme</t>
  </si>
  <si>
    <t xml:space="preserve">Current practice</t>
  </si>
  <si>
    <t xml:space="preserve">Expected detection / intervention timing with programme</t>
  </si>
  <si>
    <t xml:space="preserve">40% average reduction</t>
  </si>
  <si>
    <t xml:space="preserve">70% average reduction</t>
  </si>
  <si>
    <t xml:space="preserve">90% average reduction</t>
  </si>
  <si>
    <t xml:space="preserve">Moderate</t>
  </si>
  <si>
    <t xml:space="preserve">Burden well documented in 3 districts and extrapolated nationally; effect of national campaigns in Ethiopia not yet observed.</t>
  </si>
  <si>
    <t xml:space="preserve">E01, E11</t>
  </si>
  <si>
    <t xml:space="preserve">Key uncertainty</t>
  </si>
  <si>
    <t xml:space="preserve">Coverage achieved</t>
  </si>
  <si>
    <t xml:space="preserve">Reintroduction</t>
  </si>
  <si>
    <t xml:space="preserve">Value per death</t>
  </si>
  <si>
    <t xml:space="preserve">For an endemic burden that occurs every year (for example dog-mediated rabies), set both probabilities to 100% and record the change in burden on 05 and 06.</t>
  </si>
  <si>
    <t xml:space="preserve">05 — Risk Change &amp; Outcomes</t>
  </si>
  <si>
    <t xml:space="preserve">Which health, animal and system outcomes plausibly differ if the event occurs, with and without the intervention? Use natural units (cases, deaths, animals culled, days of disruption) before money.</t>
  </si>
  <si>
    <t xml:space="preserve">Outcome</t>
  </si>
  <si>
    <t xml:space="preserve">Unit</t>
  </si>
  <si>
    <t xml:space="preserve">Baseline Low</t>
  </si>
  <si>
    <t xml:space="preserve">Baseline Central</t>
  </si>
  <si>
    <t xml:space="preserve">Baseline High</t>
  </si>
  <si>
    <t xml:space="preserve">Intervention Low</t>
  </si>
  <si>
    <t xml:space="preserve">Intervention Central</t>
  </si>
  <si>
    <t xml:space="preserve">Intervention High</t>
  </si>
  <si>
    <t xml:space="preserve">Difference Low</t>
  </si>
  <si>
    <t xml:space="preserve">Difference Central</t>
  </si>
  <si>
    <t xml:space="preserve">Difference High</t>
  </si>
  <si>
    <t xml:space="preserve">Human rabies deaths (10 years)</t>
  </si>
  <si>
    <t xml:space="preserve">deaths</t>
  </si>
  <si>
    <t xml:space="preserve">E01, E02, E11</t>
  </si>
  <si>
    <t xml:space="preserve">PEP courses (10 years)</t>
  </si>
  <si>
    <t xml:space="preserve">courses</t>
  </si>
  <si>
    <t xml:space="preserve">E03, E15</t>
  </si>
  <si>
    <t xml:space="preserve">Dog rabies incidence</t>
  </si>
  <si>
    <t xml:space="preserve">index, baseline = 100</t>
  </si>
  <si>
    <t xml:space="preserve">E11, E12</t>
  </si>
  <si>
    <t xml:space="preserve">Difference = baseline − intervention, if the event occurs. The probability of the event is on 04.</t>
  </si>
  <si>
    <t xml:space="preserve">06 — Economic Consequences</t>
  </si>
  <si>
    <t xml:space="preserve">Enter the consequence if the event occurs over the whole horizon, with and without the intervention (undiscounted, stated currency and price year). The Ledger weights these by the probabilities on 04 and discounts them to give the expected value potentially avoided.</t>
  </si>
  <si>
    <t xml:space="preserve">Consequence category</t>
  </si>
  <si>
    <t xml:space="preserve">Who bears / receives</t>
  </si>
  <si>
    <t xml:space="preserve">Baseline if event occurs — Low</t>
  </si>
  <si>
    <t xml:space="preserve">Baseline — Central</t>
  </si>
  <si>
    <t xml:space="preserve">Baseline — High</t>
  </si>
  <si>
    <t xml:space="preserve">With intervention — Low</t>
  </si>
  <si>
    <t xml:space="preserve">With intervention — Central</t>
  </si>
  <si>
    <t xml:space="preserve">With intervention — High</t>
  </si>
  <si>
    <t xml:space="preserve">Included in ratio?</t>
  </si>
  <si>
    <t xml:space="preserve">Expected avoided (PV) — Low</t>
  </si>
  <si>
    <t xml:space="preserve">Expected avoided (PV) — Central</t>
  </si>
  <si>
    <t xml:space="preserve">Expected avoided (PV) — High</t>
  </si>
  <si>
    <t xml:space="preserve">Notes</t>
  </si>
  <si>
    <t xml:space="preserve">Healthcare costs (PEP)</t>
  </si>
  <si>
    <t xml:space="preserve">Health system and households</t>
  </si>
  <si>
    <t xml:space="preserve">Yes</t>
  </si>
  <si>
    <t xml:space="preserve">E03, E04, E15</t>
  </si>
  <si>
    <t xml:space="preserve">Cost per course includes household travel and time (&gt;50% of cost).</t>
  </si>
  <si>
    <t xml:space="preserve">Animal / crop losses (cattle)</t>
  </si>
  <si>
    <t xml:space="preserve">Livestock-keeping households</t>
  </si>
  <si>
    <t xml:space="preserve">Transferred</t>
  </si>
  <si>
    <t xml:space="preserve">E16, E17</t>
  </si>
  <si>
    <t xml:space="preserve">National figure is a secondary estimate; low scenario assumes it overstates losses eightfold.</t>
  </si>
  <si>
    <t xml:space="preserve">Human deaths (value per statistical life)</t>
  </si>
  <si>
    <t xml:space="preserve">Households and society</t>
  </si>
  <si>
    <t xml:space="preserve">Modelled</t>
  </si>
  <si>
    <t xml:space="preserve">E01, E11, E13, E14</t>
  </si>
  <si>
    <t xml:space="preserve">Reference-case valuation (20× / 100× / 160× GNI per capita). Replaces, not adds to, lost productivity.</t>
  </si>
  <si>
    <t xml:space="preserve">Productivity / labour</t>
  </si>
  <si>
    <t xml:space="preserve">No</t>
  </si>
  <si>
    <t xml:space="preserve">Excluded: already captured in value per statistical life; including both would double count.</t>
  </si>
  <si>
    <t xml:space="preserve">Total expected value potentially avoided (PV)</t>
  </si>
  <si>
    <t xml:space="preserve">Share supported by Observed or Empirically estimated evidence</t>
  </si>
  <si>
    <t xml:space="preserve">Share resting on Transferred or Assumed evidence</t>
  </si>
  <si>
    <t xml:space="preserve">Rows included but with no evidence basis recorded</t>
  </si>
  <si>
    <t xml:space="preserve">07 — Who Pays? Who Benefits?</t>
  </si>
  <si>
    <t xml:space="preserve">An intervention can have a strong case for society while offering a weak financial return to the body asked to fund it. Allocate the present-value cost and the expected avoided value between actors, and record who still bears residual risk.</t>
  </si>
  <si>
    <t xml:space="preserve">Actor / sector</t>
  </si>
  <si>
    <t xml:space="preserve">Prevention cost borne (PV, central)</t>
  </si>
  <si>
    <t xml:space="preserve">Benefit — Low</t>
  </si>
  <si>
    <t xml:space="preserve">Benefit — Central</t>
  </si>
  <si>
    <t xml:space="preserve">Benefit — High</t>
  </si>
  <si>
    <t xml:space="preserve">Net position (central)</t>
  </si>
  <si>
    <t xml:space="preserve">Residual risk / burden</t>
  </si>
  <si>
    <t xml:space="preserve">Livestock ministry pays for vaccination; health ministry receives most of the PEP saving.</t>
  </si>
  <si>
    <t xml:space="preserve">Benefit = health-system share of PEP saving (assumed 40%; households bear over half of PEP costs, E04).</t>
  </si>
  <si>
    <t xml:space="preserve">Households / communities</t>
  </si>
  <si>
    <t xml:space="preserve">Bear remaining deaths, PEP travel and time costs, and cattle losses.</t>
  </si>
  <si>
    <t xml:space="preserve">Benefit = household share of PEP saving + cattle losses + value of lives.</t>
  </si>
  <si>
    <t xml:space="preserve">Donors / NGOs</t>
  </si>
  <si>
    <t xml:space="preserve">Often fund campaigns in practice (e.g. Chad: shared with a foundation, E08).</t>
  </si>
  <si>
    <t xml:space="preserve">Cost shown under Government; reallocate if a donor funds campaigns.</t>
  </si>
  <si>
    <t xml:space="preserve">Total allocated</t>
  </si>
  <si>
    <t xml:space="preserve">Ledger total (from 02 and 06)</t>
  </si>
  <si>
    <t xml:space="preserve">Unallocated</t>
  </si>
  <si>
    <t xml:space="preserve">Allocation check</t>
  </si>
  <si>
    <t xml:space="preserve">Primary payer (from 02)</t>
  </si>
  <si>
    <t xml:space="preserve">Payer's own Prevention Ratio (central)</t>
  </si>
  <si>
    <t xml:space="preserve">Compare the payer's own ratio with the society-wide Prevention Ratio on 09. A large gap is the prevention paradox in numbers: the case is strong for society and weak for the budget holder.</t>
  </si>
  <si>
    <t xml:space="preserve">08 — Evidence Register</t>
  </si>
  <si>
    <t xml:space="preserve">Every important parameter carries an ID, a source and an evidence basis. Transferability asks whether an estimate from elsewhere fits this setting.</t>
  </si>
  <si>
    <t xml:space="preserve">Claim / parameter</t>
  </si>
  <si>
    <t xml:space="preserve">Source / citation</t>
  </si>
  <si>
    <t xml:space="preserve">Population / setting</t>
  </si>
  <si>
    <t xml:space="preserve">Transferability</t>
  </si>
  <si>
    <t xml:space="preserve">Confidence</t>
  </si>
  <si>
    <t xml:space="preserve">E01</t>
  </si>
  <si>
    <t xml:space="preserve">Human rabies deaths ≈3,000/yr; 97,000 exposures needing PEP; ≈USD 2m/yr PEP cost</t>
  </si>
  <si>
    <t xml:space="preserve">Beyene TJ, Mourits MCM, Kidane AH, Hogeveen H (2018) Estimating the burden of rabies in Ethiopia by tracing dog bite victims. PLoS ONE 13(2): e0192313. doi:10.1371/journal.pone.0192313</t>
  </si>
  <si>
    <t xml:space="preserve">Three districts, extrapolated nationally</t>
  </si>
  <si>
    <t xml:space="preserve">E02</t>
  </si>
  <si>
    <t xml:space="preserve">Up to 2,700 human deaths per year</t>
  </si>
  <si>
    <t xml:space="preserve">FDRE (2018) National Rabies Control and Elimination Strategy 2018–2030 (draft)</t>
  </si>
  <si>
    <t xml:space="preserve">Ethiopia, national</t>
  </si>
  <si>
    <t xml:space="preserve">E03</t>
  </si>
  <si>
    <t xml:space="preserve">97,000 PEP courses per year</t>
  </si>
  <si>
    <t xml:space="preserve">Beyene et al. (2018), as E01</t>
  </si>
  <si>
    <t xml:space="preserve">Ethiopia</t>
  </si>
  <si>
    <t xml:space="preserve">E04</t>
  </si>
  <si>
    <t xml:space="preserve">PEP cost per course USD 23 (urban) – 40 (rural lowland), mostly household time and travel</t>
  </si>
  <si>
    <t xml:space="preserve">Three Ethiopian districts</t>
  </si>
  <si>
    <t xml:space="preserve">E05</t>
  </si>
  <si>
    <t xml:space="preserve">National dog population 11.7 million</t>
  </si>
  <si>
    <t xml:space="preserve">Beyene TJ, Mourits M, O'Quin J, et al. (2020) Policy perspectives of dog-mediated rabies control in resource-limited countries: the Ethiopian situation. Front Vet Sci 7:551. doi:10.3389/fvets.2020.00551</t>
  </si>
  <si>
    <t xml:space="preserve">Ethiopia, extrapolated from human:dog ratios</t>
  </si>
  <si>
    <t xml:space="preserve">70% coverage target; annual campaigns needed due to dog turnover</t>
  </si>
  <si>
    <t xml:space="preserve">Coleman PG, Dye C (1996) Vaccine 14(3):185–186; Hampson K et al. (2009) PLoS Biol 7(3):e1000053</t>
  </si>
  <si>
    <t xml:space="preserve">Multi-country</t>
  </si>
  <si>
    <t xml:space="preserve">E07</t>
  </si>
  <si>
    <t xml:space="preserve">Cost per dog vaccinated USD 4.96–5.43 (low scenario uses 5.00)</t>
  </si>
  <si>
    <t xml:space="preserve">Mindekem R et al. (2017) Front Vet Sci 4:38. doi:10.3389/fvets.2017.00038</t>
  </si>
  <si>
    <t xml:space="preserve">N'Djamena, Chad</t>
  </si>
  <si>
    <t xml:space="preserve">E08</t>
  </si>
  <si>
    <t xml:space="preserve">Cost per dog vaccinated USD 2.70–2.85 (central uses 2.75)</t>
  </si>
  <si>
    <t xml:space="preserve">Changalucha J et al. (2025) Front Trop Dis. doi:10.3389/fitd.2025.1725443</t>
  </si>
  <si>
    <t xml:space="preserve">Mara, Tanzania</t>
  </si>
  <si>
    <t xml:space="preserve">E09</t>
  </si>
  <si>
    <t xml:space="preserve">National campaign ≈USD 17.5m/yr ⇒ ≈USD 2 per dog vaccinated (high uses 2.00)</t>
  </si>
  <si>
    <t xml:space="preserve">Beyene et al. (2020), as E05 (note: paper also states 0.2$/dog, which is inconsistent)</t>
  </si>
  <si>
    <t xml:space="preserve">Set-up costs USD 1–3m</t>
  </si>
  <si>
    <t xml:space="preserve">OHS assumption</t>
  </si>
  <si>
    <t xml:space="preserve">E11</t>
  </si>
  <si>
    <t xml:space="preserve">Dog rabies fell 70% after first and 97% after second campaign at 61–74% coverage</t>
  </si>
  <si>
    <t xml:space="preserve">Cleaveland S et al. (2003) Vaccine 21(17–18):1965–1973</t>
  </si>
  <si>
    <t xml:space="preserve">Serengeti, Tanzania</t>
  </si>
  <si>
    <t xml:space="preserve">E12</t>
  </si>
  <si>
    <t xml:space="preserve">Vaccination at 70–80% optimal and cost-effective in Ethiopian districts (dynamic model, 5-yr horizon)</t>
  </si>
  <si>
    <t xml:space="preserve">Beyene TJ, Fitzpatrick MC, Galvani AP, et al. (2019) Impact of One-Health framework on vaccination cost-effectiveness: a case study of rabies in Ethiopia. One Health 8:100103. doi:10.1016/j.onehlt.2019.100103</t>
  </si>
  <si>
    <t xml:space="preserve">Bishoftu and Lemuna-bilbilo, Ethiopia</t>
  </si>
  <si>
    <t xml:space="preserve">E13</t>
  </si>
  <si>
    <t xml:space="preserve">Value per statistical life 20× / 100× / 160× GNI per capita</t>
  </si>
  <si>
    <t xml:space="preserve">Robinson LA, Hammitt JK, et al. (2019) Reference Case Guidelines for Benefit-Cost Analysis in Global Health and Development. Harvard / Gates Foundation</t>
  </si>
  <si>
    <t xml:space="preserve">Normative convention</t>
  </si>
  <si>
    <t xml:space="preserve">E14</t>
  </si>
  <si>
    <t xml:space="preserve">GDP per capita ≈USD 933–1,134 (2024–25); rounded to USD 1,000</t>
  </si>
  <si>
    <t xml:space="preserve">World Bank, World Development Indicators, NY.GDP.PCAP.CD (accessed 2026)</t>
  </si>
  <si>
    <t xml:space="preserve">PEP demand falls only modestly with dog vaccination unless bite-case management changes</t>
  </si>
  <si>
    <t xml:space="preserve">Mindekem et al. (2017), as E07; Zinsstag J et al. (2009) PNAS 106(35), cited via Mindekem</t>
  </si>
  <si>
    <t xml:space="preserve">Chad</t>
  </si>
  <si>
    <t xml:space="preserve">E16</t>
  </si>
  <si>
    <t xml:space="preserve">Cattle rabies: 2% annual incidence; USD 49–52 loss per herd per year</t>
  </si>
  <si>
    <t xml:space="preserve">Jibat T, Mourits MCM, Hogeveen H (2016) Incidence and economic impact of rabies in the cattle population of Ethiopia. Prev Vet Med 130:67–76</t>
  </si>
  <si>
    <t xml:space="preserve">Ethiopia, 532 households</t>
  </si>
  <si>
    <t xml:space="preserve">E17</t>
  </si>
  <si>
    <t xml:space="preserve">National cattle losses ≈USD 210m per year</t>
  </si>
  <si>
    <t xml:space="preserve">Beyene et al. (2020), as E05, citing an earlier estimate; calculation not seen</t>
  </si>
  <si>
    <t xml:space="preserve">Passive surveillance records ≈59 deaths and ≈7,600 exposures per year (2018–22)</t>
  </si>
  <si>
    <t xml:space="preserve">Asfaw et al. (2024) Epidemiology of suspected rabies cases in Ethiopia: 2018–2022. One Health Advances. doi:10.1186/s44280-023-00036-6</t>
  </si>
  <si>
    <t xml:space="preserve">Ethiopia, EPHI surveillance</t>
  </si>
  <si>
    <t xml:space="preserve">E19</t>
  </si>
  <si>
    <t xml:space="preserve">E20</t>
  </si>
  <si>
    <t xml:space="preserve">E21</t>
  </si>
  <si>
    <t xml:space="preserve">E22</t>
  </si>
  <si>
    <t xml:space="preserve">E23</t>
  </si>
  <si>
    <t xml:space="preserve">E24</t>
  </si>
  <si>
    <t xml:space="preserve">E25</t>
  </si>
  <si>
    <t xml:space="preserve">E26</t>
  </si>
  <si>
    <t xml:space="preserve">E27</t>
  </si>
  <si>
    <t xml:space="preserve">E28</t>
  </si>
  <si>
    <t xml:space="preserve">E29</t>
  </si>
  <si>
    <t xml:space="preserve">E30</t>
  </si>
  <si>
    <t xml:space="preserve">E31</t>
  </si>
  <si>
    <t xml:space="preserve">E32</t>
  </si>
  <si>
    <t xml:space="preserve">E33</t>
  </si>
  <si>
    <t xml:space="preserve">E34</t>
  </si>
  <si>
    <t xml:space="preserve">E35</t>
  </si>
  <si>
    <t xml:space="preserve">E36</t>
  </si>
  <si>
    <t xml:space="preserve">E37</t>
  </si>
  <si>
    <t xml:space="preserve">E38</t>
  </si>
  <si>
    <t xml:space="preserve">E39</t>
  </si>
  <si>
    <t xml:space="preserve">E40</t>
  </si>
  <si>
    <t xml:space="preserve">E41</t>
  </si>
  <si>
    <t xml:space="preserve">E42</t>
  </si>
  <si>
    <t xml:space="preserve">E43</t>
  </si>
  <si>
    <t xml:space="preserve">E44</t>
  </si>
  <si>
    <t xml:space="preserve">E45</t>
  </si>
  <si>
    <t xml:space="preserve">E46</t>
  </si>
  <si>
    <t xml:space="preserve">E47</t>
  </si>
  <si>
    <t xml:space="preserve">E48</t>
  </si>
  <si>
    <t xml:space="preserve">E49</t>
  </si>
  <si>
    <t xml:space="preserve">E50</t>
  </si>
  <si>
    <t xml:space="preserve">09 — Scenario Analysis</t>
  </si>
  <si>
    <t xml:space="preserve">Low, central and high results side by side, with the evidence behind them. Nothing on this sheet is an input.</t>
  </si>
  <si>
    <t xml:space="preserve">Metric</t>
  </si>
  <si>
    <t xml:space="preserve">Reading</t>
  </si>
  <si>
    <t xml:space="preserve">Expected economic consequences potentially avoided (PV)</t>
  </si>
  <si>
    <t xml:space="preserve">Net expected economic consequence</t>
  </si>
  <si>
    <t xml:space="preserve">Baseline event probability</t>
  </si>
  <si>
    <t xml:space="preserve">Intervention event probability</t>
  </si>
  <si>
    <t xml:space="preserve">Avoided value supported by Observed / Empirical evidence</t>
  </si>
  <si>
    <t xml:space="preserve">Avoided value resting on Transferred / Assumed evidence</t>
  </si>
  <si>
    <t xml:space="preserve">Evidence Register entries by basis</t>
  </si>
  <si>
    <t xml:space="preserve">Consequence rows included without an evidence basis</t>
  </si>
  <si>
    <t xml:space="preserve">Prevention Ledger — Summary</t>
  </si>
  <si>
    <t xml:space="preserve">The ratio is never read alone. Each stage of the chain sits beside the evidence and the distribution question it raises.</t>
  </si>
  <si>
    <t xml:space="preserve">Stage</t>
  </si>
  <si>
    <t xml:space="preserve">Evidence / confidence</t>
  </si>
  <si>
    <t xml:space="preserve">Question it raises</t>
  </si>
  <si>
    <t xml:space="preserve">Prevention investment (PV)</t>
  </si>
  <si>
    <t xml:space="preserve">Cost is visible, certain and attributable.</t>
  </si>
  <si>
    <t xml:space="preserve">Capability created</t>
  </si>
  <si>
    <t xml:space="preserve">What capability does the spending create, and how long does it last?</t>
  </si>
  <si>
    <t xml:space="preserve">Risk change (absolute probability)</t>
  </si>
  <si>
    <t xml:space="preserve">What biological risk changes, and why?</t>
  </si>
  <si>
    <t xml:space="preserve">Outcomes potentially avoided</t>
  </si>
  <si>
    <t xml:space="preserve">What outcomes plausibly differ?</t>
  </si>
  <si>
    <t xml:space="preserve">Economic consequences potentially avoided (PV)</t>
  </si>
  <si>
    <t xml:space="preserve">Which consequences can reasonably be monetised?</t>
  </si>
  <si>
    <t xml:space="preserve">A scenario output, not a claim of known return.</t>
  </si>
  <si>
    <t xml:space="preserve">Payer's own ratio (central)</t>
  </si>
  <si>
    <t xml:space="preserve">Who pays for prevention, and who receives the benefit?</t>
  </si>
  <si>
    <t xml:space="preserve">Material effects not monetised</t>
  </si>
  <si>
    <t xml:space="preserve">What matters that has no £ sign?</t>
  </si>
  <si>
    <t xml:space="preserve">11 — Material Effects Not Monetised</t>
  </si>
  <si>
    <t xml:space="preserve">Something does not matter only if it can be priced. Record effects that are material but excluded from the ratio, and why.</t>
  </si>
  <si>
    <t xml:space="preserve">Effect</t>
  </si>
  <si>
    <t xml:space="preserve">Affected group / system</t>
  </si>
  <si>
    <t xml:space="preserve">Direction</t>
  </si>
  <si>
    <t xml:space="preserve">Materiality</t>
  </si>
  <si>
    <t xml:space="preserve">Reason not monetised / notes</t>
  </si>
  <si>
    <t xml:space="preserve">Animal welfare</t>
  </si>
  <si>
    <t xml:space="preserve">Dogs and cattle</t>
  </si>
  <si>
    <t xml:space="preserve">Beneficial</t>
  </si>
  <si>
    <t xml:space="preserve">Fewer rabid animals; reduces pressure for dog culling as a control method.</t>
  </si>
  <si>
    <t xml:space="preserve">Mortality / morbidity not captured by the economic model</t>
  </si>
  <si>
    <t xml:space="preserve">Children</t>
  </si>
  <si>
    <t xml:space="preserve">About 60% of deaths are in children under 15 (national strategy); fear and psychological burden of exposure.</t>
  </si>
  <si>
    <t xml:space="preserve">Institutional trust</t>
  </si>
  <si>
    <t xml:space="preserve">Communities and veterinary services</t>
  </si>
  <si>
    <t xml:space="preserve">Visible free campaigns can build contact with veterinary services.</t>
  </si>
  <si>
    <t xml:space="preserve">Professional capacity</t>
  </si>
  <si>
    <t xml:space="preserve">Veterinary and health workforce</t>
  </si>
  <si>
    <t xml:space="preserve">Campaign infrastructure can support other One Health programmes.</t>
  </si>
  <si>
    <t xml:space="preserve">Ecological consequences</t>
  </si>
  <si>
    <t xml:space="preserve">Wildlife (e.g. Ethiopian wolf)</t>
  </si>
  <si>
    <t xml:space="preserve">Dog-to-wildlife spillover threatens endangered species; not quantified here.</t>
  </si>
  <si>
    <t xml:space="preserve">Distributional effects</t>
  </si>
  <si>
    <t xml:space="preserve">Rural and pastoral households</t>
  </si>
  <si>
    <t xml:space="preserve">PEP costs and deaths fall hardest on rural households far from treatment.</t>
  </si>
  <si>
    <t xml:space="preserve">Social disruption</t>
  </si>
  <si>
    <t xml:space="preserve">Households</t>
  </si>
  <si>
    <t xml:space="preserve">Uncertain</t>
  </si>
  <si>
    <t xml:space="preserve">Campaign demands on owner time; limited evidence.</t>
  </si>
  <si>
    <t xml:space="preserve">12 — Worked Example Template: Mass Dog Vaccination for Rabies (Ethiopia)</t>
  </si>
  <si>
    <t xml:space="preserve">The structure used in the OHS applied research article "What Does Prevention Actually Buy?". Rabies is an endemic burden: set both probabilities on 04 to 100% and record the change in burden.</t>
  </si>
  <si>
    <t xml:space="preserve">Step</t>
  </si>
  <si>
    <t xml:space="preserve">Parameter / question</t>
  </si>
  <si>
    <t xml:space="preserve">Evidence ID / note</t>
  </si>
  <si>
    <t xml:space="preserve">Investment</t>
  </si>
  <si>
    <t xml:space="preserve">What does the vaccination programme cost per dog and in total, over what horizon?</t>
  </si>
  <si>
    <t xml:space="preserve">USD 2.00–5.00 per dog; 8.19m dogs a year; USD 16–41m a year</t>
  </si>
  <si>
    <t xml:space="preserve">USD 22.5m a year</t>
  </si>
  <si>
    <t xml:space="preserve">E05, E07–E10</t>
  </si>
  <si>
    <t xml:space="preserve">What vaccination coverage is achieved and sustained, and for how long?</t>
  </si>
  <si>
    <t xml:space="preserve">70% target; 40–90% average reduction achieved</t>
  </si>
  <si>
    <t xml:space="preserve">70% reduction</t>
  </si>
  <si>
    <t xml:space="preserve">E06, E11, E12</t>
  </si>
  <si>
    <t xml:space="preserve">Risk</t>
  </si>
  <si>
    <t xml:space="preserve">How does dog-rabies incidence change at that coverage?</t>
  </si>
  <si>
    <t xml:space="preserve">Human deaths reduced 40% / 70% / 90%</t>
  </si>
  <si>
    <t xml:space="preserve">Outcomes</t>
  </si>
  <si>
    <t xml:space="preserve">How many human exposures, post-exposure prophylaxis courses, deaths and livestock losses potentially differ?</t>
  </si>
  <si>
    <t xml:space="preserve">Deaths, PEP courses, cattle losses — see 05</t>
  </si>
  <si>
    <t xml:space="preserve">E01–E04, E16</t>
  </si>
  <si>
    <t xml:space="preserve">Economics</t>
  </si>
  <si>
    <t xml:space="preserve">What monetised consequences potentially differ (PEP costs, lost productivity, livestock value)?</t>
  </si>
  <si>
    <t xml:space="preserve">PEP, cattle, value of lives — see 06</t>
  </si>
  <si>
    <t xml:space="preserve">E04, E13, E17</t>
  </si>
  <si>
    <t xml:space="preserve">Distribution</t>
  </si>
  <si>
    <t xml:space="preserve">Who pays for vaccination, and who receives the benefit?</t>
  </si>
  <si>
    <t xml:space="preserve">Government pays; households receive almost all benefit — see 07</t>
  </si>
  <si>
    <t xml:space="preserve">Evidence</t>
  </si>
  <si>
    <t xml:space="preserve">Which parameters are observed, modelled, transferred or assumed?</t>
  </si>
  <si>
    <t xml:space="preserve">Burden empirically estimated; effect and valuation modelled or transferred — see 08</t>
  </si>
  <si>
    <t xml:space="preserve">Interpretation</t>
  </si>
  <si>
    <t xml:space="preserve">What can and cannot reasonably be concluded?</t>
  </si>
  <si>
    <t xml:space="preserve">Range spans below and well above break-even; the result depends on coverage and on how lives are valued</t>
  </si>
</sst>
</file>

<file path=xl/styles.xml><?xml version="1.0" encoding="utf-8"?>
<styleSheet xmlns="http://schemas.openxmlformats.org/spreadsheetml/2006/main">
  <numFmts count="7">
    <numFmt numFmtId="164" formatCode="General"/>
    <numFmt numFmtId="165" formatCode="0"/>
    <numFmt numFmtId="166" formatCode="0.0%;\-0.0%;\–"/>
    <numFmt numFmtId="167" formatCode="#,##0;\(#,##0\);\–"/>
    <numFmt numFmtId="168" formatCode="0.000"/>
    <numFmt numFmtId="169" formatCode="#,##0.##"/>
    <numFmt numFmtId="170" formatCode="[=0]\–;[&lt;1]0.00\×;0.0\×"/>
  </numFmts>
  <fonts count="15">
    <font>
      <sz val="11"/>
      <color theme="1"/>
      <name val="Calibri"/>
      <family val="2"/>
      <charset val="1"/>
    </font>
    <font>
      <sz val="10"/>
      <name val="Arial"/>
      <family val="0"/>
    </font>
    <font>
      <sz val="10"/>
      <name val="Arial"/>
      <family val="0"/>
    </font>
    <font>
      <sz val="10"/>
      <name val="Arial"/>
      <family val="0"/>
    </font>
    <font>
      <b val="true"/>
      <sz val="8"/>
      <color rgb="FF6B6B72"/>
      <name val="Arial"/>
      <family val="0"/>
      <charset val="1"/>
    </font>
    <font>
      <sz val="18"/>
      <color rgb="FF1C1C1E"/>
      <name val="Georgia"/>
      <family val="0"/>
      <charset val="1"/>
    </font>
    <font>
      <i val="true"/>
      <sz val="10"/>
      <color rgb="FF6B6B72"/>
      <name val="Arial"/>
      <family val="0"/>
      <charset val="1"/>
    </font>
    <font>
      <b val="true"/>
      <sz val="9"/>
      <color rgb="FFFFFFFF"/>
      <name val="Arial"/>
      <family val="0"/>
      <charset val="1"/>
    </font>
    <font>
      <b val="true"/>
      <sz val="10"/>
      <color rgb="FF1C1C1E"/>
      <name val="Arial"/>
      <family val="0"/>
      <charset val="1"/>
    </font>
    <font>
      <sz val="10"/>
      <color rgb="FF1C1C1E"/>
      <name val="Arial"/>
      <family val="0"/>
      <charset val="1"/>
    </font>
    <font>
      <i val="true"/>
      <sz val="12"/>
      <color rgb="FF1C1C1E"/>
      <name val="Georgia"/>
      <family val="0"/>
      <charset val="1"/>
    </font>
    <font>
      <sz val="10"/>
      <color rgb="FF4A6FA5"/>
      <name val="Arial"/>
      <family val="0"/>
      <charset val="1"/>
    </font>
    <font>
      <b val="true"/>
      <sz val="11"/>
      <color rgb="FF1C1C1E"/>
      <name val="Arial"/>
      <family val="0"/>
      <charset val="1"/>
    </font>
    <font>
      <i val="true"/>
      <sz val="9"/>
      <color rgb="FF6B6B72"/>
      <name val="Arial"/>
      <family val="0"/>
      <charset val="1"/>
    </font>
    <font>
      <sz val="13"/>
      <color rgb="FF1C1C1E"/>
      <name val="Georgia"/>
      <family val="0"/>
      <charset val="1"/>
    </font>
  </fonts>
  <fills count="6">
    <fill>
      <patternFill patternType="none"/>
    </fill>
    <fill>
      <patternFill patternType="gray125"/>
    </fill>
    <fill>
      <patternFill patternType="solid">
        <fgColor rgb="FF1C1C1E"/>
        <bgColor rgb="FF333300"/>
      </patternFill>
    </fill>
    <fill>
      <patternFill patternType="solid">
        <fgColor rgb="FFEDF1F7"/>
        <bgColor rgb="FFF2F2F4"/>
      </patternFill>
    </fill>
    <fill>
      <patternFill patternType="solid">
        <fgColor rgb="FFF2F2F4"/>
        <bgColor rgb="FFEDF1F7"/>
      </patternFill>
    </fill>
    <fill>
      <patternFill patternType="solid">
        <fgColor rgb="FFF7F7F8"/>
        <bgColor rgb="FFF2F2F4"/>
      </patternFill>
    </fill>
  </fills>
  <borders count="3">
    <border diagonalUp="false" diagonalDown="false">
      <left/>
      <right/>
      <top/>
      <bottom/>
      <diagonal/>
    </border>
    <border diagonalUp="false" diagonalDown="false">
      <left style="thin">
        <color rgb="FFE4E4E8"/>
      </left>
      <right style="thin">
        <color rgb="FFE4E4E8"/>
      </right>
      <top style="thin">
        <color rgb="FFE4E4E8"/>
      </top>
      <bottom style="thin">
        <color rgb="FFE4E4E8"/>
      </bottom>
      <diagonal/>
    </border>
    <border diagonalUp="false" diagonalDown="false">
      <left style="thin">
        <color rgb="FFE4E4E8"/>
      </left>
      <right style="thin">
        <color rgb="FFE4E4E8"/>
      </right>
      <top style="medium">
        <color rgb="FF1C1C1E"/>
      </top>
      <bottom style="thin">
        <color rgb="FFE4E4E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2" borderId="1" xfId="0" applyFont="true" applyBorder="true" applyAlignment="true" applyProtection="false">
      <alignment horizontal="left" vertical="center" textRotation="0" wrapText="tru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3" borderId="1" xfId="0" applyFont="true" applyBorder="true" applyAlignment="true" applyProtection="false">
      <alignment horizontal="general" vertical="top" textRotation="0" wrapText="true" indent="0" shrinkToFit="false"/>
      <protection locked="true" hidden="false"/>
    </xf>
    <xf numFmtId="164" fontId="12" fillId="0" borderId="2" xfId="0" applyFont="true" applyBorder="true" applyAlignment="true" applyProtection="false">
      <alignment horizontal="general" vertical="top" textRotation="0" wrapText="true" indent="0" shrinkToFit="false"/>
      <protection locked="true" hidden="false"/>
    </xf>
    <xf numFmtId="165" fontId="11" fillId="3" borderId="1" xfId="0" applyFont="true" applyBorder="true" applyAlignment="true" applyProtection="false">
      <alignment horizontal="right" vertical="top" textRotation="0" wrapText="false" indent="0" shrinkToFit="false"/>
      <protection locked="true" hidden="false"/>
    </xf>
    <xf numFmtId="166" fontId="11" fillId="3" borderId="1" xfId="0" applyFont="true" applyBorder="true" applyAlignment="true" applyProtection="false">
      <alignment horizontal="right" vertical="top" textRotation="0" wrapText="false" indent="0" shrinkToFit="false"/>
      <protection locked="true" hidden="false"/>
    </xf>
    <xf numFmtId="167" fontId="11" fillId="3" borderId="1" xfId="0" applyFont="true" applyBorder="true" applyAlignment="true" applyProtection="false">
      <alignment horizontal="right" vertical="top" textRotation="0" wrapText="false" indent="0" shrinkToFit="false"/>
      <protection locked="true" hidden="false"/>
    </xf>
    <xf numFmtId="168" fontId="9" fillId="0" borderId="1" xfId="0" applyFont="true" applyBorder="true" applyAlignment="true" applyProtection="false">
      <alignment horizontal="right" vertical="top" textRotation="0" wrapText="fals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67" fontId="12" fillId="0" borderId="2" xfId="0" applyFont="true" applyBorder="true" applyAlignment="true" applyProtection="false">
      <alignment horizontal="right" vertical="top" textRotation="0" wrapText="false" indent="0" shrinkToFit="false"/>
      <protection locked="true" hidden="false"/>
    </xf>
    <xf numFmtId="166" fontId="12" fillId="0" borderId="2" xfId="0" applyFont="true" applyBorder="true" applyAlignment="true" applyProtection="false">
      <alignment horizontal="right" vertical="top" textRotation="0" wrapText="false" indent="0" shrinkToFit="false"/>
      <protection locked="true" hidden="false"/>
    </xf>
    <xf numFmtId="166" fontId="9" fillId="0" borderId="1" xfId="0" applyFont="true" applyBorder="true" applyAlignment="true" applyProtection="false">
      <alignment horizontal="right" vertical="top" textRotation="0" wrapText="false" indent="0" shrinkToFit="false"/>
      <protection locked="true" hidden="false"/>
    </xf>
    <xf numFmtId="164" fontId="11" fillId="3" borderId="1" xfId="0" applyFont="true" applyBorder="true" applyAlignment="true" applyProtection="false">
      <alignment horizontal="center" vertical="top" textRotation="0" wrapText="tru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xf numFmtId="169" fontId="11" fillId="3" borderId="1" xfId="0" applyFont="true" applyBorder="true" applyAlignment="true" applyProtection="false">
      <alignment horizontal="right" vertical="top" textRotation="0" wrapText="false" indent="0" shrinkToFit="false"/>
      <protection locked="true" hidden="false"/>
    </xf>
    <xf numFmtId="169" fontId="9" fillId="0" borderId="1" xfId="0" applyFont="true" applyBorder="true" applyAlignment="true" applyProtection="false">
      <alignment horizontal="right" vertical="top" textRotation="0" wrapText="false" indent="0" shrinkToFit="false"/>
      <protection locked="true" hidden="false"/>
    </xf>
    <xf numFmtId="167" fontId="9" fillId="0" borderId="1" xfId="0" applyFont="true" applyBorder="true" applyAlignment="true" applyProtection="false">
      <alignment horizontal="right" vertical="top" textRotation="0" wrapText="false" indent="0" shrinkToFit="false"/>
      <protection locked="true" hidden="false"/>
    </xf>
    <xf numFmtId="167" fontId="12" fillId="4" borderId="2" xfId="0" applyFont="true" applyBorder="true" applyAlignment="true" applyProtection="false">
      <alignment horizontal="right" vertical="top" textRotation="0" wrapText="false" indent="0" shrinkToFit="false"/>
      <protection locked="true" hidden="false"/>
    </xf>
    <xf numFmtId="165" fontId="9" fillId="0" borderId="1" xfId="0" applyFont="true" applyBorder="true" applyAlignment="true" applyProtection="false">
      <alignment horizontal="right" vertical="top" textRotation="0" wrapText="false" indent="0" shrinkToFit="false"/>
      <protection locked="true" hidden="false"/>
    </xf>
    <xf numFmtId="164" fontId="9" fillId="0" borderId="1" xfId="0" applyFont="true" applyBorder="true" applyAlignment="true" applyProtection="false">
      <alignment horizontal="center" vertical="top" textRotation="0" wrapText="true" indent="0" shrinkToFit="false"/>
      <protection locked="true" hidden="false"/>
    </xf>
    <xf numFmtId="170" fontId="12" fillId="0" borderId="2" xfId="0" applyFont="true" applyBorder="true" applyAlignment="true" applyProtection="false">
      <alignment horizontal="right" vertical="top" textRotation="0" wrapText="false" indent="0" shrinkToFit="false"/>
      <protection locked="true" hidden="false"/>
    </xf>
    <xf numFmtId="164" fontId="8" fillId="5" borderId="1" xfId="0" applyFont="true" applyBorder="true" applyAlignment="tru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0" fillId="5" borderId="1" xfId="0" applyFont="false" applyBorder="true" applyAlignment="true" applyProtection="false">
      <alignment horizontal="general" vertical="bottom" textRotation="0" wrapText="false" indent="0" shrinkToFit="false"/>
      <protection locked="true" hidden="false"/>
    </xf>
    <xf numFmtId="170" fontId="9" fillId="0" borderId="1" xfId="0" applyFont="true" applyBorder="true" applyAlignment="true" applyProtection="false">
      <alignment horizontal="right"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7F7F8"/>
      <rgbColor rgb="FFEDF1F7"/>
      <rgbColor rgb="FF660066"/>
      <rgbColor rgb="FFFF8080"/>
      <rgbColor rgb="FF0066CC"/>
      <rgbColor rgb="FFE4E4E8"/>
      <rgbColor rgb="FF000080"/>
      <rgbColor rgb="FFFF00FF"/>
      <rgbColor rgb="FFFFFF00"/>
      <rgbColor rgb="FF00FFFF"/>
      <rgbColor rgb="FF800080"/>
      <rgbColor rgb="FF800000"/>
      <rgbColor rgb="FF008080"/>
      <rgbColor rgb="FF0000FF"/>
      <rgbColor rgb="FF00CCFF"/>
      <rgbColor rgb="FFF2F2F4"/>
      <rgbColor rgb="FFCCFFCC"/>
      <rgbColor rgb="FFFFFF99"/>
      <rgbColor rgb="FF99CCFF"/>
      <rgbColor rgb="FFFF99CC"/>
      <rgbColor rgb="FFCC99FF"/>
      <rgbColor rgb="FFFFCC99"/>
      <rgbColor rgb="FF4A6FA5"/>
      <rgbColor rgb="FF33CCCC"/>
      <rgbColor rgb="FF99CC00"/>
      <rgbColor rgb="FFFFCC00"/>
      <rgbColor rgb="FFFF9900"/>
      <rgbColor rgb="FFFF6600"/>
      <rgbColor rgb="FF6B6B72"/>
      <rgbColor rgb="FF969696"/>
      <rgbColor rgb="FF003366"/>
      <rgbColor rgb="FF339966"/>
      <rgbColor rgb="FF003300"/>
      <rgbColor rgb="FF333300"/>
      <rgbColor rgb="FF993300"/>
      <rgbColor rgb="FF993366"/>
      <rgbColor rgb="FF333399"/>
      <rgbColor rgb="FF1C1C1E"/>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1C1E"/>
    <pageSetUpPr fitToPage="true"/>
  </sheetPr>
  <dimension ref="A1:B2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8"/>
    <col collapsed="false" customWidth="true" hidden="false" outlineLevel="0" max="2" min="2" style="1" width="100"/>
  </cols>
  <sheetData>
    <row r="1" customFormat="false" ht="15" hidden="false" customHeight="true" outlineLevel="0" collapsed="false">
      <c r="A1" s="2" t="s">
        <v>0</v>
      </c>
    </row>
    <row r="2" customFormat="false" ht="25.5" hidden="false" customHeight="true" outlineLevel="0" collapsed="false">
      <c r="A2" s="3" t="s">
        <v>1</v>
      </c>
    </row>
    <row r="3" customFormat="false" ht="42" hidden="false" customHeight="true" outlineLevel="0" collapsed="false">
      <c r="A3" s="4" t="s">
        <v>2</v>
      </c>
      <c r="B3" s="4"/>
    </row>
    <row r="5" customFormat="false" ht="30" hidden="false" customHeight="true" outlineLevel="0" collapsed="false">
      <c r="A5" s="5" t="s">
        <v>3</v>
      </c>
      <c r="B5" s="6" t="s">
        <v>4</v>
      </c>
    </row>
    <row r="6" customFormat="false" ht="30" hidden="false" customHeight="true" outlineLevel="0" collapsed="false">
      <c r="A6" s="7" t="s">
        <v>5</v>
      </c>
      <c r="B6" s="8" t="s">
        <v>6</v>
      </c>
    </row>
    <row r="7" customFormat="false" ht="90" hidden="false" customHeight="true" outlineLevel="0" collapsed="false">
      <c r="A7" s="7" t="s">
        <v>7</v>
      </c>
      <c r="B7" s="8" t="s">
        <v>8</v>
      </c>
    </row>
    <row r="8" customFormat="false" ht="45" hidden="false" customHeight="true" outlineLevel="0" collapsed="false">
      <c r="A8" s="7" t="s">
        <v>9</v>
      </c>
      <c r="B8" s="8" t="s">
        <v>10</v>
      </c>
    </row>
    <row r="9" customFormat="false" ht="60" hidden="false" customHeight="true" outlineLevel="0" collapsed="false">
      <c r="A9" s="7" t="s">
        <v>11</v>
      </c>
      <c r="B9" s="8" t="s">
        <v>12</v>
      </c>
    </row>
    <row r="10" customFormat="false" ht="45" hidden="false" customHeight="true" outlineLevel="0" collapsed="false">
      <c r="A10" s="7" t="s">
        <v>13</v>
      </c>
      <c r="B10" s="8" t="s">
        <v>14</v>
      </c>
    </row>
    <row r="11" customFormat="false" ht="45" hidden="false" customHeight="true" outlineLevel="0" collapsed="false">
      <c r="A11" s="7" t="s">
        <v>15</v>
      </c>
      <c r="B11" s="8" t="s">
        <v>16</v>
      </c>
    </row>
    <row r="12" customFormat="false" ht="45" hidden="false" customHeight="true" outlineLevel="0" collapsed="false">
      <c r="A12" s="7" t="s">
        <v>17</v>
      </c>
      <c r="B12" s="8" t="s">
        <v>18</v>
      </c>
    </row>
    <row r="13" customFormat="false" ht="60" hidden="false" customHeight="true" outlineLevel="0" collapsed="false">
      <c r="A13" s="7" t="s">
        <v>19</v>
      </c>
      <c r="B13" s="8" t="s">
        <v>20</v>
      </c>
    </row>
    <row r="14" customFormat="false" ht="30" hidden="false" customHeight="true" outlineLevel="0" collapsed="false">
      <c r="A14" s="7" t="s">
        <v>21</v>
      </c>
      <c r="B14" s="8" t="s">
        <v>22</v>
      </c>
    </row>
    <row r="15" customFormat="false" ht="30" hidden="false" customHeight="true" outlineLevel="0" collapsed="false">
      <c r="A15" s="7" t="s">
        <v>23</v>
      </c>
      <c r="B15" s="8" t="s">
        <v>24</v>
      </c>
    </row>
    <row r="16" customFormat="false" ht="30" hidden="false" customHeight="true" outlineLevel="0" collapsed="false">
      <c r="A16" s="7" t="s">
        <v>25</v>
      </c>
      <c r="B16" s="8" t="s">
        <v>26</v>
      </c>
    </row>
    <row r="17" customFormat="false" ht="30" hidden="false" customHeight="true" outlineLevel="0" collapsed="false">
      <c r="A17" s="7" t="s">
        <v>27</v>
      </c>
      <c r="B17" s="8" t="s">
        <v>28</v>
      </c>
    </row>
    <row r="19" customFormat="false" ht="15" hidden="false" customHeight="true" outlineLevel="0" collapsed="false">
      <c r="A19" s="9" t="s">
        <v>29</v>
      </c>
    </row>
    <row r="20" customFormat="false" ht="15" hidden="false" customHeight="true" outlineLevel="0" collapsed="false">
      <c r="A20" s="10" t="s">
        <v>30</v>
      </c>
      <c r="B20" s="8" t="s">
        <v>31</v>
      </c>
    </row>
    <row r="21" customFormat="false" ht="15" hidden="false" customHeight="true" outlineLevel="0" collapsed="false">
      <c r="A21" s="8" t="s">
        <v>32</v>
      </c>
      <c r="B21" s="8" t="s">
        <v>33</v>
      </c>
    </row>
    <row r="22" customFormat="false" ht="15" hidden="false" customHeight="true" outlineLevel="0" collapsed="false">
      <c r="A22" s="11" t="s">
        <v>34</v>
      </c>
      <c r="B22" s="8" t="s">
        <v>35</v>
      </c>
    </row>
    <row r="24" customFormat="false" ht="15" hidden="false" customHeight="true" outlineLevel="0" collapsed="false">
      <c r="A24" s="9" t="s">
        <v>36</v>
      </c>
    </row>
    <row r="25" customFormat="false" ht="31.5" hidden="false" customHeight="true" outlineLevel="0" collapsed="false">
      <c r="A25" s="7" t="s">
        <v>37</v>
      </c>
      <c r="B25" s="8" t="s">
        <v>38</v>
      </c>
    </row>
  </sheetData>
  <mergeCells count="1">
    <mergeCell ref="A3:B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1C1E"/>
    <pageSetUpPr fitToPage="true"/>
  </sheetPr>
  <dimension ref="A1:E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4" min="2" style="1" width="20"/>
    <col collapsed="false" customWidth="true" hidden="false" outlineLevel="0" max="5" min="5" style="1" width="44"/>
  </cols>
  <sheetData>
    <row r="1" customFormat="false" ht="15" hidden="false" customHeight="true" outlineLevel="0" collapsed="false">
      <c r="A1" s="2" t="s">
        <v>0</v>
      </c>
    </row>
    <row r="2" customFormat="false" ht="25.5" hidden="false" customHeight="true" outlineLevel="0" collapsed="false">
      <c r="A2" s="3" t="s">
        <v>39</v>
      </c>
    </row>
    <row r="3" customFormat="false" ht="42" hidden="false" customHeight="true" outlineLevel="0" collapsed="false">
      <c r="A3" s="4" t="s">
        <v>40</v>
      </c>
      <c r="B3" s="4"/>
      <c r="C3" s="4"/>
      <c r="D3" s="4"/>
      <c r="E3" s="4"/>
    </row>
    <row r="5" customFormat="false" ht="30" hidden="false" customHeight="true" outlineLevel="0" collapsed="false">
      <c r="A5" s="5" t="s">
        <v>41</v>
      </c>
      <c r="B5" s="6" t="s">
        <v>42</v>
      </c>
      <c r="C5" s="6"/>
      <c r="D5" s="6"/>
      <c r="E5" s="6" t="s">
        <v>43</v>
      </c>
    </row>
    <row r="6" customFormat="false" ht="15" hidden="false" customHeight="true" outlineLevel="0" collapsed="false">
      <c r="A6" s="8" t="s">
        <v>44</v>
      </c>
      <c r="B6" s="10" t="s">
        <v>45</v>
      </c>
      <c r="C6" s="10"/>
      <c r="D6" s="10"/>
      <c r="E6" s="10"/>
    </row>
    <row r="7" customFormat="false" ht="15" hidden="false" customHeight="true" outlineLevel="0" collapsed="false">
      <c r="A7" s="8" t="s">
        <v>46</v>
      </c>
      <c r="B7" s="10" t="s">
        <v>47</v>
      </c>
      <c r="C7" s="10"/>
      <c r="D7" s="10"/>
      <c r="E7" s="10"/>
    </row>
    <row r="8" customFormat="false" ht="15" hidden="false" customHeight="true" outlineLevel="0" collapsed="false">
      <c r="A8" s="8" t="s">
        <v>48</v>
      </c>
      <c r="B8" s="10" t="s">
        <v>49</v>
      </c>
      <c r="C8" s="10"/>
      <c r="D8" s="10"/>
      <c r="E8" s="10"/>
    </row>
    <row r="9" customFormat="false" ht="15" hidden="false" customHeight="true" outlineLevel="0" collapsed="false">
      <c r="A9" s="8" t="s">
        <v>50</v>
      </c>
      <c r="B9" s="10" t="s">
        <v>51</v>
      </c>
      <c r="C9" s="10"/>
      <c r="D9" s="10"/>
      <c r="E9" s="10"/>
    </row>
    <row r="10" customFormat="false" ht="15" hidden="false" customHeight="true" outlineLevel="0" collapsed="false">
      <c r="A10" s="8" t="s">
        <v>52</v>
      </c>
      <c r="B10" s="10" t="s">
        <v>53</v>
      </c>
      <c r="C10" s="10"/>
      <c r="D10" s="10"/>
      <c r="E10" s="10"/>
    </row>
    <row r="11" customFormat="false" ht="15" hidden="false" customHeight="true" outlineLevel="0" collapsed="false">
      <c r="A11" s="8" t="s">
        <v>54</v>
      </c>
      <c r="B11" s="10" t="s">
        <v>55</v>
      </c>
      <c r="C11" s="10"/>
      <c r="D11" s="10"/>
      <c r="E11" s="10"/>
    </row>
    <row r="12" customFormat="false" ht="45" hidden="false" customHeight="true" outlineLevel="0" collapsed="false">
      <c r="A12" s="8" t="s">
        <v>56</v>
      </c>
      <c r="B12" s="10" t="s">
        <v>57</v>
      </c>
      <c r="C12" s="10"/>
      <c r="D12" s="10"/>
      <c r="E12" s="10"/>
    </row>
    <row r="14" customFormat="false" ht="30" hidden="false" customHeight="true" outlineLevel="0" collapsed="false">
      <c r="A14" s="5" t="s">
        <v>58</v>
      </c>
      <c r="B14" s="6" t="s">
        <v>59</v>
      </c>
      <c r="C14" s="6" t="s">
        <v>60</v>
      </c>
      <c r="D14" s="6" t="s">
        <v>61</v>
      </c>
      <c r="E14" s="6" t="s">
        <v>43</v>
      </c>
    </row>
    <row r="15" customFormat="false" ht="15" hidden="false" customHeight="true" outlineLevel="0" collapsed="false">
      <c r="A15" s="8" t="s">
        <v>62</v>
      </c>
      <c r="B15" s="12" t="n">
        <v>10</v>
      </c>
      <c r="C15" s="12" t="n">
        <v>10</v>
      </c>
      <c r="D15" s="12" t="n">
        <v>10</v>
      </c>
      <c r="E15" s="10"/>
    </row>
    <row r="16" customFormat="false" ht="15" hidden="false" customHeight="true" outlineLevel="0" collapsed="false">
      <c r="A16" s="8" t="s">
        <v>63</v>
      </c>
      <c r="B16" s="13" t="n">
        <v>0.03</v>
      </c>
      <c r="C16" s="13" t="n">
        <v>0.03</v>
      </c>
      <c r="D16" s="13" t="n">
        <v>0.03</v>
      </c>
      <c r="E16" s="10" t="s">
        <v>64</v>
      </c>
    </row>
    <row r="17" customFormat="false" ht="15" hidden="false" customHeight="true" outlineLevel="0" collapsed="false">
      <c r="A17" s="8" t="s">
        <v>65</v>
      </c>
      <c r="B17" s="14" t="n">
        <v>3000000</v>
      </c>
      <c r="C17" s="14" t="n">
        <v>2000000</v>
      </c>
      <c r="D17" s="14" t="n">
        <v>1000000</v>
      </c>
      <c r="E17" s="10" t="s">
        <v>66</v>
      </c>
    </row>
    <row r="18" customFormat="false" ht="15" hidden="false" customHeight="true" outlineLevel="0" collapsed="false">
      <c r="A18" s="8" t="s">
        <v>67</v>
      </c>
      <c r="B18" s="14" t="n">
        <v>40950000</v>
      </c>
      <c r="C18" s="14" t="n">
        <v>22522500</v>
      </c>
      <c r="D18" s="14" t="n">
        <v>16380000</v>
      </c>
      <c r="E18" s="10" t="s">
        <v>68</v>
      </c>
    </row>
    <row r="19" customFormat="false" ht="15" hidden="false" customHeight="true" outlineLevel="0" collapsed="false">
      <c r="A19" s="8" t="s">
        <v>69</v>
      </c>
      <c r="B19" s="14" t="n">
        <v>0</v>
      </c>
      <c r="C19" s="14" t="n">
        <v>0</v>
      </c>
      <c r="D19" s="14" t="n">
        <v>0</v>
      </c>
      <c r="E19" s="10"/>
    </row>
    <row r="20" customFormat="false" ht="15" hidden="false" customHeight="true" outlineLevel="0" collapsed="false">
      <c r="A20" s="8" t="s">
        <v>70</v>
      </c>
      <c r="B20" s="15" t="n">
        <f aca="false">IF(B15&lt;=0,0,IF(B16=0,B15,(1-(1+B16)^(-B15))/B16))</f>
        <v>8.53020283677584</v>
      </c>
      <c r="C20" s="15" t="n">
        <f aca="false">IF(C15&lt;=0,0,IF(C16=0,C15,(1-(1+C16)^(-C15))/C16))</f>
        <v>8.53020283677584</v>
      </c>
      <c r="D20" s="15" t="n">
        <f aca="false">IF(D15&lt;=0,0,IF(D16=0,D15,(1-(1+D16)^(-D15))/D16))</f>
        <v>8.53020283677584</v>
      </c>
      <c r="E20" s="16" t="s">
        <v>71</v>
      </c>
    </row>
    <row r="21" customFormat="false" ht="21.75" hidden="false" customHeight="true" outlineLevel="0" collapsed="false">
      <c r="A21" s="8" t="s">
        <v>72</v>
      </c>
      <c r="B21" s="15" t="n">
        <f aca="false">IF(B15&lt;=0,0,B20/B15)</f>
        <v>0.853020283677584</v>
      </c>
      <c r="C21" s="15" t="n">
        <f aca="false">IF(C15&lt;=0,0,C20/C15)</f>
        <v>0.853020283677584</v>
      </c>
      <c r="D21" s="15" t="n">
        <f aca="false">IF(D15&lt;=0,0,D20/D15)</f>
        <v>0.853020283677584</v>
      </c>
      <c r="E21" s="16" t="s">
        <v>73</v>
      </c>
    </row>
    <row r="22" customFormat="false" ht="15" hidden="false" customHeight="true" outlineLevel="0" collapsed="false">
      <c r="A22" s="7" t="s">
        <v>74</v>
      </c>
      <c r="B22" s="17" t="n">
        <f aca="false">B17+B19+B18*B20</f>
        <v>352311806.16597</v>
      </c>
      <c r="C22" s="17" t="n">
        <f aca="false">C17+C19+C18*C20</f>
        <v>194121493.391284</v>
      </c>
      <c r="D22" s="17" t="n">
        <f aca="false">D17+D19+D18*D20</f>
        <v>140724722.466388</v>
      </c>
      <c r="E22" s="16" t="s">
        <v>75</v>
      </c>
    </row>
  </sheetData>
  <mergeCells count="8">
    <mergeCell ref="A3:E3"/>
    <mergeCell ref="B6:D6"/>
    <mergeCell ref="B7:D7"/>
    <mergeCell ref="B8:D8"/>
    <mergeCell ref="B9:D9"/>
    <mergeCell ref="B10:D10"/>
    <mergeCell ref="B11:D11"/>
    <mergeCell ref="B12:D1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1C1E"/>
    <pageSetUpPr fitToPage="true"/>
  </sheetPr>
  <dimension ref="A1:G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3" min="2" style="1" width="26"/>
    <col collapsed="false" customWidth="true" hidden="false" outlineLevel="0" max="4" min="4" style="1" width="30"/>
    <col collapsed="false" customWidth="true" hidden="false" outlineLevel="0" max="5" min="5" style="1" width="20"/>
    <col collapsed="false" customWidth="true" hidden="false" outlineLevel="0" max="6" min="6" style="1" width="16"/>
    <col collapsed="false" customWidth="true" hidden="false" outlineLevel="0" max="7" min="7" style="1" width="26"/>
  </cols>
  <sheetData>
    <row r="1" customFormat="false" ht="15" hidden="false" customHeight="true" outlineLevel="0" collapsed="false">
      <c r="A1" s="2" t="s">
        <v>0</v>
      </c>
    </row>
    <row r="2" customFormat="false" ht="25.5" hidden="false" customHeight="true" outlineLevel="0" collapsed="false">
      <c r="A2" s="3" t="s">
        <v>76</v>
      </c>
    </row>
    <row r="3" customFormat="false" ht="42" hidden="false" customHeight="true" outlineLevel="0" collapsed="false">
      <c r="A3" s="4" t="s">
        <v>77</v>
      </c>
      <c r="B3" s="4"/>
      <c r="C3" s="4"/>
      <c r="D3" s="4"/>
      <c r="E3" s="4"/>
      <c r="F3" s="4"/>
      <c r="G3" s="4"/>
    </row>
    <row r="5" customFormat="false" ht="30" hidden="false" customHeight="true" outlineLevel="0" collapsed="false">
      <c r="A5" s="5" t="s">
        <v>78</v>
      </c>
      <c r="B5" s="6" t="s">
        <v>79</v>
      </c>
      <c r="C5" s="6" t="s">
        <v>80</v>
      </c>
      <c r="D5" s="6" t="s">
        <v>81</v>
      </c>
      <c r="E5" s="6" t="s">
        <v>82</v>
      </c>
      <c r="F5" s="6" t="s">
        <v>83</v>
      </c>
      <c r="G5" s="6" t="s">
        <v>19</v>
      </c>
    </row>
    <row r="6" customFormat="false" ht="15" hidden="false" customHeight="true" outlineLevel="0" collapsed="false">
      <c r="A6" s="10" t="s">
        <v>84</v>
      </c>
      <c r="B6" s="10" t="s">
        <v>85</v>
      </c>
      <c r="C6" s="10" t="s">
        <v>86</v>
      </c>
      <c r="D6" s="10" t="s">
        <v>87</v>
      </c>
      <c r="E6" s="10" t="s">
        <v>88</v>
      </c>
      <c r="F6" s="10" t="s">
        <v>89</v>
      </c>
      <c r="G6" s="10" t="s">
        <v>90</v>
      </c>
    </row>
    <row r="7" customFormat="false" ht="15" hidden="false" customHeight="true" outlineLevel="0" collapsed="false">
      <c r="A7" s="10" t="s">
        <v>91</v>
      </c>
      <c r="B7" s="10" t="s">
        <v>92</v>
      </c>
      <c r="C7" s="10" t="s">
        <v>93</v>
      </c>
      <c r="D7" s="10" t="s">
        <v>94</v>
      </c>
      <c r="E7" s="10" t="s">
        <v>95</v>
      </c>
      <c r="F7" s="10" t="s">
        <v>96</v>
      </c>
      <c r="G7" s="10" t="s">
        <v>97</v>
      </c>
    </row>
    <row r="8" customFormat="false" ht="15" hidden="false" customHeight="true" outlineLevel="0" collapsed="false">
      <c r="A8" s="10" t="s">
        <v>98</v>
      </c>
      <c r="B8" s="10" t="s">
        <v>99</v>
      </c>
      <c r="C8" s="10" t="s">
        <v>100</v>
      </c>
      <c r="D8" s="10" t="s">
        <v>101</v>
      </c>
      <c r="E8" s="10" t="s">
        <v>102</v>
      </c>
      <c r="F8" s="10" t="s">
        <v>103</v>
      </c>
      <c r="G8" s="10" t="s">
        <v>104</v>
      </c>
    </row>
    <row r="9" customFormat="false" ht="15" hidden="false" customHeight="true" outlineLevel="0" collapsed="false">
      <c r="A9" s="10" t="s">
        <v>105</v>
      </c>
      <c r="B9" s="10" t="s">
        <v>106</v>
      </c>
      <c r="C9" s="10" t="s">
        <v>107</v>
      </c>
      <c r="D9" s="10" t="s">
        <v>108</v>
      </c>
      <c r="E9" s="10" t="s">
        <v>109</v>
      </c>
      <c r="F9" s="10" t="s">
        <v>110</v>
      </c>
      <c r="G9" s="10" t="s">
        <v>97</v>
      </c>
    </row>
    <row r="10" customFormat="false" ht="15" hidden="false" customHeight="true" outlineLevel="0" collapsed="false">
      <c r="A10" s="10"/>
      <c r="B10" s="10"/>
      <c r="C10" s="10"/>
      <c r="D10" s="10"/>
      <c r="E10" s="10"/>
      <c r="F10" s="10"/>
      <c r="G10" s="10"/>
    </row>
    <row r="11" customFormat="false" ht="15" hidden="false" customHeight="true" outlineLevel="0" collapsed="false">
      <c r="A11" s="10"/>
      <c r="B11" s="10"/>
      <c r="C11" s="10"/>
      <c r="D11" s="10"/>
      <c r="E11" s="10"/>
      <c r="F11" s="10"/>
      <c r="G11" s="10"/>
    </row>
    <row r="12" customFormat="false" ht="15" hidden="false" customHeight="true" outlineLevel="0" collapsed="false">
      <c r="A12" s="10"/>
      <c r="B12" s="10"/>
      <c r="C12" s="10"/>
      <c r="D12" s="10"/>
      <c r="E12" s="10"/>
      <c r="F12" s="10"/>
      <c r="G12" s="10"/>
    </row>
    <row r="13" customFormat="false" ht="15" hidden="false" customHeight="true" outlineLevel="0" collapsed="false">
      <c r="A13" s="10"/>
      <c r="B13" s="10"/>
      <c r="C13" s="10"/>
      <c r="D13" s="10"/>
      <c r="E13" s="10"/>
      <c r="F13" s="10"/>
      <c r="G13" s="10"/>
    </row>
    <row r="14" customFormat="false" ht="15" hidden="false" customHeight="true" outlineLevel="0" collapsed="false">
      <c r="A14" s="10"/>
      <c r="B14" s="10"/>
      <c r="C14" s="10"/>
      <c r="D14" s="10"/>
      <c r="E14" s="10"/>
      <c r="F14" s="10"/>
      <c r="G14" s="10"/>
    </row>
    <row r="15" customFormat="false" ht="15" hidden="false" customHeight="true" outlineLevel="0" collapsed="false">
      <c r="A15" s="10"/>
      <c r="B15" s="10"/>
      <c r="C15" s="10"/>
      <c r="D15" s="10"/>
      <c r="E15" s="10"/>
      <c r="F15" s="10"/>
      <c r="G15" s="10"/>
    </row>
    <row r="16" customFormat="false" ht="15" hidden="false" customHeight="true" outlineLevel="0" collapsed="false">
      <c r="A16" s="10"/>
      <c r="B16" s="10"/>
      <c r="C16" s="10"/>
      <c r="D16" s="10"/>
      <c r="E16" s="10"/>
      <c r="F16" s="10"/>
      <c r="G16" s="10"/>
    </row>
    <row r="17" customFormat="false" ht="15" hidden="false" customHeight="true" outlineLevel="0" collapsed="false">
      <c r="A17" s="10"/>
      <c r="B17" s="10"/>
      <c r="C17" s="10"/>
      <c r="D17" s="10"/>
      <c r="E17" s="10"/>
      <c r="F17" s="10"/>
      <c r="G17" s="10"/>
    </row>
    <row r="18" customFormat="false" ht="15" hidden="false" customHeight="true" outlineLevel="0" collapsed="false">
      <c r="A18" s="10"/>
      <c r="B18" s="10"/>
      <c r="C18" s="10"/>
      <c r="D18" s="10"/>
      <c r="E18" s="10"/>
      <c r="F18" s="10"/>
      <c r="G18" s="10"/>
    </row>
    <row r="19" customFormat="false" ht="15" hidden="false" customHeight="true" outlineLevel="0" collapsed="false">
      <c r="A19" s="10"/>
      <c r="B19" s="10"/>
      <c r="C19" s="10"/>
      <c r="D19" s="10"/>
      <c r="E19" s="10"/>
      <c r="F19" s="10"/>
      <c r="G19" s="10"/>
    </row>
    <row r="20" customFormat="false" ht="15" hidden="false" customHeight="true" outlineLevel="0" collapsed="false">
      <c r="A20" s="10"/>
      <c r="B20" s="10"/>
      <c r="C20" s="10"/>
      <c r="D20" s="10"/>
      <c r="E20" s="10"/>
      <c r="F20" s="10"/>
      <c r="G20" s="10"/>
    </row>
    <row r="21" customFormat="false" ht="15" hidden="false" customHeight="true" outlineLevel="0" collapsed="false">
      <c r="A21" s="10"/>
      <c r="B21" s="10"/>
      <c r="C21" s="10"/>
      <c r="D21" s="10"/>
      <c r="E21" s="10"/>
      <c r="F21" s="10"/>
      <c r="G21" s="10"/>
    </row>
    <row r="22" customFormat="false" ht="15" hidden="false" customHeight="true" outlineLevel="0" collapsed="false">
      <c r="A22" s="10"/>
      <c r="B22" s="10"/>
      <c r="C22" s="10"/>
      <c r="D22" s="10"/>
      <c r="E22" s="10"/>
      <c r="F22" s="10"/>
      <c r="G22" s="10"/>
    </row>
    <row r="23" customFormat="false" ht="15" hidden="false" customHeight="true" outlineLevel="0" collapsed="false">
      <c r="A23" s="10"/>
      <c r="B23" s="10"/>
      <c r="C23" s="10"/>
      <c r="D23" s="10"/>
      <c r="E23" s="10"/>
      <c r="F23" s="10"/>
      <c r="G23" s="10"/>
    </row>
    <row r="24" customFormat="false" ht="15" hidden="false" customHeight="true" outlineLevel="0" collapsed="false">
      <c r="A24" s="10"/>
      <c r="B24" s="10"/>
      <c r="C24" s="10"/>
      <c r="D24" s="10"/>
      <c r="E24" s="10"/>
      <c r="F24" s="10"/>
      <c r="G24" s="10"/>
    </row>
    <row r="25" customFormat="false" ht="15" hidden="false" customHeight="true" outlineLevel="0" collapsed="false">
      <c r="A25" s="10"/>
      <c r="B25" s="10"/>
      <c r="C25" s="10"/>
      <c r="D25" s="10"/>
      <c r="E25" s="10"/>
      <c r="F25" s="10"/>
      <c r="G25" s="10"/>
    </row>
  </sheetData>
  <mergeCells count="1">
    <mergeCell ref="A3:G3"/>
  </mergeCells>
  <dataValidations count="1">
    <dataValidation allowBlank="true" errorStyle="stop" operator="between" showDropDown="false" showErrorMessage="false" showInputMessage="false" sqref="G6:G25" type="list">
      <formula1>"Observed,Empirically estimated,Modelled,Transferred,Assumed"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1C1E"/>
    <pageSetUpPr fitToPage="true"/>
  </sheetPr>
  <dimension ref="A1:F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4" min="2" style="1" width="18"/>
    <col collapsed="false" customWidth="true" hidden="false" outlineLevel="0" max="5" min="5" style="1" width="44"/>
    <col collapsed="false" customWidth="true" hidden="false" outlineLevel="0" max="6" min="6" style="1" width="14"/>
  </cols>
  <sheetData>
    <row r="1" customFormat="false" ht="15" hidden="false" customHeight="true" outlineLevel="0" collapsed="false">
      <c r="A1" s="2" t="s">
        <v>0</v>
      </c>
    </row>
    <row r="2" customFormat="false" ht="25.5" hidden="false" customHeight="true" outlineLevel="0" collapsed="false">
      <c r="A2" s="3" t="s">
        <v>111</v>
      </c>
    </row>
    <row r="3" customFormat="false" ht="42" hidden="false" customHeight="true" outlineLevel="0" collapsed="false">
      <c r="A3" s="4" t="s">
        <v>112</v>
      </c>
      <c r="B3" s="4"/>
      <c r="C3" s="4"/>
      <c r="D3" s="4"/>
      <c r="E3" s="4"/>
      <c r="F3" s="4"/>
    </row>
    <row r="5" customFormat="false" ht="30" hidden="false" customHeight="true" outlineLevel="0" collapsed="false">
      <c r="A5" s="5" t="s">
        <v>113</v>
      </c>
      <c r="B5" s="6" t="s">
        <v>59</v>
      </c>
      <c r="C5" s="6" t="s">
        <v>60</v>
      </c>
      <c r="D5" s="6" t="s">
        <v>61</v>
      </c>
      <c r="E5" s="6" t="s">
        <v>114</v>
      </c>
      <c r="F5" s="6" t="s">
        <v>83</v>
      </c>
    </row>
    <row r="6" customFormat="false" ht="60" hidden="false" customHeight="true" outlineLevel="0" collapsed="false">
      <c r="A6" s="8" t="s">
        <v>115</v>
      </c>
      <c r="B6" s="10" t="s">
        <v>116</v>
      </c>
      <c r="C6" s="10"/>
      <c r="D6" s="10"/>
      <c r="E6" s="10"/>
      <c r="F6" s="10"/>
    </row>
    <row r="7" customFormat="false" ht="15" hidden="false" customHeight="true" outlineLevel="0" collapsed="false">
      <c r="A7" s="8" t="s">
        <v>117</v>
      </c>
      <c r="B7" s="13" t="n">
        <v>1</v>
      </c>
      <c r="C7" s="13" t="n">
        <v>1</v>
      </c>
      <c r="D7" s="13" t="n">
        <v>1</v>
      </c>
      <c r="E7" s="10" t="s">
        <v>118</v>
      </c>
      <c r="F7" s="10"/>
    </row>
    <row r="8" customFormat="false" ht="15" hidden="false" customHeight="true" outlineLevel="0" collapsed="false">
      <c r="A8" s="8" t="s">
        <v>119</v>
      </c>
      <c r="B8" s="13" t="n">
        <v>1</v>
      </c>
      <c r="C8" s="13" t="n">
        <v>1</v>
      </c>
      <c r="D8" s="13" t="n">
        <v>1</v>
      </c>
      <c r="E8" s="10"/>
      <c r="F8" s="10"/>
    </row>
    <row r="9" customFormat="false" ht="15" hidden="false" customHeight="true" outlineLevel="0" collapsed="false">
      <c r="A9" s="7" t="s">
        <v>120</v>
      </c>
      <c r="B9" s="18" t="n">
        <f aca="false">B7-B8</f>
        <v>0</v>
      </c>
      <c r="C9" s="18" t="n">
        <f aca="false">C7-C8</f>
        <v>0</v>
      </c>
      <c r="D9" s="18" t="n">
        <f aca="false">D7-D8</f>
        <v>0</v>
      </c>
    </row>
    <row r="10" customFormat="false" ht="15" hidden="false" customHeight="true" outlineLevel="0" collapsed="false">
      <c r="A10" s="8" t="s">
        <v>121</v>
      </c>
      <c r="B10" s="19" t="n">
        <f aca="false">IF(B7=0,0,(B7-B8)/B7)</f>
        <v>0</v>
      </c>
      <c r="C10" s="19" t="n">
        <f aca="false">IF(C7=0,0,(C7-C8)/C7)</f>
        <v>0</v>
      </c>
      <c r="D10" s="19" t="n">
        <f aca="false">IF(D7=0,0,(D7-D8)/D7)</f>
        <v>0</v>
      </c>
    </row>
    <row r="11" customFormat="false" ht="23.25" hidden="false" customHeight="true" outlineLevel="0" collapsed="false">
      <c r="A11" s="8" t="s">
        <v>122</v>
      </c>
      <c r="B11" s="20" t="s">
        <v>123</v>
      </c>
      <c r="C11" s="20" t="s">
        <v>123</v>
      </c>
      <c r="D11" s="20" t="s">
        <v>123</v>
      </c>
      <c r="E11" s="10"/>
      <c r="F11" s="10"/>
    </row>
    <row r="12" customFormat="false" ht="23.25" hidden="false" customHeight="true" outlineLevel="0" collapsed="false">
      <c r="A12" s="8" t="s">
        <v>124</v>
      </c>
      <c r="B12" s="20" t="s">
        <v>125</v>
      </c>
      <c r="C12" s="20" t="s">
        <v>126</v>
      </c>
      <c r="D12" s="20" t="s">
        <v>127</v>
      </c>
      <c r="E12" s="10"/>
      <c r="F12" s="10"/>
    </row>
    <row r="13" customFormat="false" ht="15" hidden="false" customHeight="true" outlineLevel="0" collapsed="false">
      <c r="A13" s="8" t="s">
        <v>23</v>
      </c>
      <c r="B13" s="20" t="s">
        <v>128</v>
      </c>
      <c r="C13" s="20" t="s">
        <v>128</v>
      </c>
      <c r="D13" s="20" t="s">
        <v>128</v>
      </c>
      <c r="E13" s="10" t="s">
        <v>129</v>
      </c>
      <c r="F13" s="10" t="s">
        <v>130</v>
      </c>
    </row>
    <row r="14" customFormat="false" ht="15" hidden="false" customHeight="true" outlineLevel="0" collapsed="false">
      <c r="A14" s="8" t="s">
        <v>131</v>
      </c>
      <c r="B14" s="20" t="s">
        <v>132</v>
      </c>
      <c r="C14" s="20" t="s">
        <v>133</v>
      </c>
      <c r="D14" s="20" t="s">
        <v>134</v>
      </c>
      <c r="E14" s="10"/>
      <c r="F14" s="10"/>
    </row>
    <row r="16" customFormat="false" ht="27.75" hidden="false" customHeight="true" outlineLevel="0" collapsed="false">
      <c r="A16" s="21" t="s">
        <v>135</v>
      </c>
      <c r="B16" s="21"/>
      <c r="C16" s="21"/>
      <c r="D16" s="21"/>
      <c r="E16" s="21"/>
      <c r="F16" s="21"/>
    </row>
  </sheetData>
  <mergeCells count="3">
    <mergeCell ref="A3:F3"/>
    <mergeCell ref="B6:D6"/>
    <mergeCell ref="A16:F16"/>
  </mergeCells>
  <dataValidations count="2">
    <dataValidation allowBlank="true" error="Enter a probability between 0 and 1 (e.g. 0.25 for 25%)." errorStyle="stop" errorTitle="Probability" operator="between" showDropDown="false" showErrorMessage="true" showInputMessage="false" sqref="B7:D8" type="decimal">
      <formula1>0</formula1>
      <formula2>1</formula2>
    </dataValidation>
    <dataValidation allowBlank="true" errorStyle="stop" operator="between" showDropDown="false" showErrorMessage="false" showInputMessage="false" sqref="B13:D13" type="list">
      <formula1>"High,Moderate,Low"</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1C1E"/>
    <pageSetUpPr fitToPage="true"/>
  </sheetPr>
  <dimension ref="A1:L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2" min="2" style="1" width="14"/>
    <col collapsed="false" customWidth="true" hidden="false" outlineLevel="0" max="11" min="3" style="1" width="13"/>
    <col collapsed="false" customWidth="true" hidden="false" outlineLevel="0" max="12" min="12" style="1" width="14"/>
  </cols>
  <sheetData>
    <row r="1" customFormat="false" ht="15" hidden="false" customHeight="true" outlineLevel="0" collapsed="false">
      <c r="A1" s="2" t="s">
        <v>0</v>
      </c>
    </row>
    <row r="2" customFormat="false" ht="25.5" hidden="false" customHeight="true" outlineLevel="0" collapsed="false">
      <c r="A2" s="3" t="s">
        <v>136</v>
      </c>
    </row>
    <row r="3" customFormat="false" ht="42" hidden="false" customHeight="true" outlineLevel="0" collapsed="false">
      <c r="A3" s="4" t="s">
        <v>137</v>
      </c>
      <c r="B3" s="4"/>
      <c r="C3" s="4"/>
      <c r="D3" s="4"/>
      <c r="E3" s="4"/>
      <c r="F3" s="4"/>
      <c r="G3" s="4"/>
      <c r="H3" s="4"/>
      <c r="I3" s="4"/>
      <c r="J3" s="4"/>
      <c r="K3" s="4"/>
      <c r="L3" s="4"/>
    </row>
    <row r="5" customFormat="false" ht="30" hidden="false" customHeight="true" outlineLevel="0" collapsed="false">
      <c r="A5" s="5" t="s">
        <v>138</v>
      </c>
      <c r="B5" s="6" t="s">
        <v>139</v>
      </c>
      <c r="C5" s="6" t="s">
        <v>140</v>
      </c>
      <c r="D5" s="6" t="s">
        <v>141</v>
      </c>
      <c r="E5" s="6" t="s">
        <v>142</v>
      </c>
      <c r="F5" s="6" t="s">
        <v>143</v>
      </c>
      <c r="G5" s="6" t="s">
        <v>144</v>
      </c>
      <c r="H5" s="6" t="s">
        <v>145</v>
      </c>
      <c r="I5" s="6" t="s">
        <v>146</v>
      </c>
      <c r="J5" s="6" t="s">
        <v>147</v>
      </c>
      <c r="K5" s="6" t="s">
        <v>148</v>
      </c>
      <c r="L5" s="6" t="s">
        <v>83</v>
      </c>
    </row>
    <row r="6" customFormat="false" ht="15" hidden="false" customHeight="true" outlineLevel="0" collapsed="false">
      <c r="A6" s="10" t="s">
        <v>149</v>
      </c>
      <c r="B6" s="10" t="s">
        <v>150</v>
      </c>
      <c r="C6" s="22" t="n">
        <v>20000</v>
      </c>
      <c r="D6" s="22" t="n">
        <v>30000</v>
      </c>
      <c r="E6" s="22" t="n">
        <v>40000</v>
      </c>
      <c r="F6" s="22" t="n">
        <v>12000</v>
      </c>
      <c r="G6" s="22" t="n">
        <v>9000</v>
      </c>
      <c r="H6" s="22" t="n">
        <v>4000</v>
      </c>
      <c r="I6" s="23" t="n">
        <f aca="false">IF(OR(C6="",F6=""),"",C6-F6)</f>
        <v>8000</v>
      </c>
      <c r="J6" s="23" t="n">
        <f aca="false">IF(OR(D6="",G6=""),"",D6-G6)</f>
        <v>21000</v>
      </c>
      <c r="K6" s="23" t="n">
        <f aca="false">IF(OR(E6="",H6=""),"",E6-H6)</f>
        <v>36000</v>
      </c>
      <c r="L6" s="10" t="s">
        <v>151</v>
      </c>
    </row>
    <row r="7" customFormat="false" ht="15" hidden="false" customHeight="true" outlineLevel="0" collapsed="false">
      <c r="A7" s="10" t="s">
        <v>152</v>
      </c>
      <c r="B7" s="10" t="s">
        <v>153</v>
      </c>
      <c r="C7" s="22" t="n">
        <v>970000</v>
      </c>
      <c r="D7" s="22" t="n">
        <v>970000</v>
      </c>
      <c r="E7" s="22" t="n">
        <v>970000</v>
      </c>
      <c r="F7" s="22" t="n">
        <v>921500</v>
      </c>
      <c r="G7" s="22" t="n">
        <v>824500</v>
      </c>
      <c r="H7" s="22" t="n">
        <v>582000</v>
      </c>
      <c r="I7" s="23" t="n">
        <f aca="false">IF(OR(C7="",F7=""),"",C7-F7)</f>
        <v>48500</v>
      </c>
      <c r="J7" s="23" t="n">
        <f aca="false">IF(OR(D7="",G7=""),"",D7-G7)</f>
        <v>145500</v>
      </c>
      <c r="K7" s="23" t="n">
        <f aca="false">IF(OR(E7="",H7=""),"",E7-H7)</f>
        <v>388000</v>
      </c>
      <c r="L7" s="10" t="s">
        <v>154</v>
      </c>
    </row>
    <row r="8" customFormat="false" ht="15" hidden="false" customHeight="true" outlineLevel="0" collapsed="false">
      <c r="A8" s="10" t="s">
        <v>155</v>
      </c>
      <c r="B8" s="10" t="s">
        <v>156</v>
      </c>
      <c r="C8" s="22" t="n">
        <v>100</v>
      </c>
      <c r="D8" s="22" t="n">
        <v>100</v>
      </c>
      <c r="E8" s="22" t="n">
        <v>100</v>
      </c>
      <c r="F8" s="22" t="n">
        <v>60</v>
      </c>
      <c r="G8" s="22" t="n">
        <v>30</v>
      </c>
      <c r="H8" s="22" t="n">
        <v>10</v>
      </c>
      <c r="I8" s="23" t="n">
        <f aca="false">IF(OR(C8="",F8=""),"",C8-F8)</f>
        <v>40</v>
      </c>
      <c r="J8" s="23" t="n">
        <f aca="false">IF(OR(D8="",G8=""),"",D8-G8)</f>
        <v>70</v>
      </c>
      <c r="K8" s="23" t="n">
        <f aca="false">IF(OR(E8="",H8=""),"",E8-H8)</f>
        <v>90</v>
      </c>
      <c r="L8" s="10" t="s">
        <v>157</v>
      </c>
    </row>
    <row r="9" customFormat="false" ht="15" hidden="false" customHeight="true" outlineLevel="0" collapsed="false">
      <c r="A9" s="10"/>
      <c r="B9" s="10"/>
      <c r="C9" s="22"/>
      <c r="D9" s="22"/>
      <c r="E9" s="22"/>
      <c r="F9" s="22"/>
      <c r="G9" s="22"/>
      <c r="H9" s="22"/>
      <c r="I9" s="23" t="str">
        <f aca="false">IF(OR(C9="",F9=""),"",C9-F9)</f>
        <v/>
      </c>
      <c r="J9" s="23" t="str">
        <f aca="false">IF(OR(D9="",G9=""),"",D9-G9)</f>
        <v/>
      </c>
      <c r="K9" s="23" t="str">
        <f aca="false">IF(OR(E9="",H9=""),"",E9-H9)</f>
        <v/>
      </c>
      <c r="L9" s="10"/>
    </row>
    <row r="10" customFormat="false" ht="15" hidden="false" customHeight="true" outlineLevel="0" collapsed="false">
      <c r="A10" s="10"/>
      <c r="B10" s="10"/>
      <c r="C10" s="22"/>
      <c r="D10" s="22"/>
      <c r="E10" s="22"/>
      <c r="F10" s="22"/>
      <c r="G10" s="22"/>
      <c r="H10" s="22"/>
      <c r="I10" s="23" t="str">
        <f aca="false">IF(OR(C10="",F10=""),"",C10-F10)</f>
        <v/>
      </c>
      <c r="J10" s="23" t="str">
        <f aca="false">IF(OR(D10="",G10=""),"",D10-G10)</f>
        <v/>
      </c>
      <c r="K10" s="23" t="str">
        <f aca="false">IF(OR(E10="",H10=""),"",E10-H10)</f>
        <v/>
      </c>
      <c r="L10" s="10"/>
    </row>
    <row r="11" customFormat="false" ht="15" hidden="false" customHeight="true" outlineLevel="0" collapsed="false">
      <c r="A11" s="10"/>
      <c r="B11" s="10"/>
      <c r="C11" s="22"/>
      <c r="D11" s="22"/>
      <c r="E11" s="22"/>
      <c r="F11" s="22"/>
      <c r="G11" s="22"/>
      <c r="H11" s="22"/>
      <c r="I11" s="23" t="str">
        <f aca="false">IF(OR(C11="",F11=""),"",C11-F11)</f>
        <v/>
      </c>
      <c r="J11" s="23" t="str">
        <f aca="false">IF(OR(D11="",G11=""),"",D11-G11)</f>
        <v/>
      </c>
      <c r="K11" s="23" t="str">
        <f aca="false">IF(OR(E11="",H11=""),"",E11-H11)</f>
        <v/>
      </c>
      <c r="L11" s="10"/>
    </row>
    <row r="12" customFormat="false" ht="15" hidden="false" customHeight="true" outlineLevel="0" collapsed="false">
      <c r="A12" s="10"/>
      <c r="B12" s="10"/>
      <c r="C12" s="22"/>
      <c r="D12" s="22"/>
      <c r="E12" s="22"/>
      <c r="F12" s="22"/>
      <c r="G12" s="22"/>
      <c r="H12" s="22"/>
      <c r="I12" s="23" t="str">
        <f aca="false">IF(OR(C12="",F12=""),"",C12-F12)</f>
        <v/>
      </c>
      <c r="J12" s="23" t="str">
        <f aca="false">IF(OR(D12="",G12=""),"",D12-G12)</f>
        <v/>
      </c>
      <c r="K12" s="23" t="str">
        <f aca="false">IF(OR(E12="",H12=""),"",E12-H12)</f>
        <v/>
      </c>
      <c r="L12" s="10"/>
    </row>
    <row r="13" customFormat="false" ht="15" hidden="false" customHeight="true" outlineLevel="0" collapsed="false">
      <c r="A13" s="10"/>
      <c r="B13" s="10"/>
      <c r="C13" s="22"/>
      <c r="D13" s="22"/>
      <c r="E13" s="22"/>
      <c r="F13" s="22"/>
      <c r="G13" s="22"/>
      <c r="H13" s="22"/>
      <c r="I13" s="23" t="str">
        <f aca="false">IF(OR(C13="",F13=""),"",C13-F13)</f>
        <v/>
      </c>
      <c r="J13" s="23" t="str">
        <f aca="false">IF(OR(D13="",G13=""),"",D13-G13)</f>
        <v/>
      </c>
      <c r="K13" s="23" t="str">
        <f aca="false">IF(OR(E13="",H13=""),"",E13-H13)</f>
        <v/>
      </c>
      <c r="L13" s="10"/>
    </row>
    <row r="14" customFormat="false" ht="15" hidden="false" customHeight="true" outlineLevel="0" collapsed="false">
      <c r="A14" s="10"/>
      <c r="B14" s="10"/>
      <c r="C14" s="22"/>
      <c r="D14" s="22"/>
      <c r="E14" s="22"/>
      <c r="F14" s="22"/>
      <c r="G14" s="22"/>
      <c r="H14" s="22"/>
      <c r="I14" s="23" t="str">
        <f aca="false">IF(OR(C14="",F14=""),"",C14-F14)</f>
        <v/>
      </c>
      <c r="J14" s="23" t="str">
        <f aca="false">IF(OR(D14="",G14=""),"",D14-G14)</f>
        <v/>
      </c>
      <c r="K14" s="23" t="str">
        <f aca="false">IF(OR(E14="",H14=""),"",E14-H14)</f>
        <v/>
      </c>
      <c r="L14" s="10"/>
    </row>
    <row r="15" customFormat="false" ht="15" hidden="false" customHeight="true" outlineLevel="0" collapsed="false">
      <c r="A15" s="10"/>
      <c r="B15" s="10"/>
      <c r="C15" s="22"/>
      <c r="D15" s="22"/>
      <c r="E15" s="22"/>
      <c r="F15" s="22"/>
      <c r="G15" s="22"/>
      <c r="H15" s="22"/>
      <c r="I15" s="23" t="str">
        <f aca="false">IF(OR(C15="",F15=""),"",C15-F15)</f>
        <v/>
      </c>
      <c r="J15" s="23" t="str">
        <f aca="false">IF(OR(D15="",G15=""),"",D15-G15)</f>
        <v/>
      </c>
      <c r="K15" s="23" t="str">
        <f aca="false">IF(OR(E15="",H15=""),"",E15-H15)</f>
        <v/>
      </c>
      <c r="L15" s="10"/>
    </row>
    <row r="16" customFormat="false" ht="15" hidden="false" customHeight="true" outlineLevel="0" collapsed="false">
      <c r="A16" s="10"/>
      <c r="B16" s="10"/>
      <c r="C16" s="22"/>
      <c r="D16" s="22"/>
      <c r="E16" s="22"/>
      <c r="F16" s="22"/>
      <c r="G16" s="22"/>
      <c r="H16" s="22"/>
      <c r="I16" s="23" t="str">
        <f aca="false">IF(OR(C16="",F16=""),"",C16-F16)</f>
        <v/>
      </c>
      <c r="J16" s="23" t="str">
        <f aca="false">IF(OR(D16="",G16=""),"",D16-G16)</f>
        <v/>
      </c>
      <c r="K16" s="23" t="str">
        <f aca="false">IF(OR(E16="",H16=""),"",E16-H16)</f>
        <v/>
      </c>
      <c r="L16" s="10"/>
    </row>
    <row r="17" customFormat="false" ht="15" hidden="false" customHeight="true" outlineLevel="0" collapsed="false">
      <c r="A17" s="10"/>
      <c r="B17" s="10"/>
      <c r="C17" s="22"/>
      <c r="D17" s="22"/>
      <c r="E17" s="22"/>
      <c r="F17" s="22"/>
      <c r="G17" s="22"/>
      <c r="H17" s="22"/>
      <c r="I17" s="23" t="str">
        <f aca="false">IF(OR(C17="",F17=""),"",C17-F17)</f>
        <v/>
      </c>
      <c r="J17" s="23" t="str">
        <f aca="false">IF(OR(D17="",G17=""),"",D17-G17)</f>
        <v/>
      </c>
      <c r="K17" s="23" t="str">
        <f aca="false">IF(OR(E17="",H17=""),"",E17-H17)</f>
        <v/>
      </c>
      <c r="L17" s="10"/>
    </row>
    <row r="18" customFormat="false" ht="15" hidden="false" customHeight="true" outlineLevel="0" collapsed="false">
      <c r="A18" s="10"/>
      <c r="B18" s="10"/>
      <c r="C18" s="22"/>
      <c r="D18" s="22"/>
      <c r="E18" s="22"/>
      <c r="F18" s="22"/>
      <c r="G18" s="22"/>
      <c r="H18" s="22"/>
      <c r="I18" s="23" t="str">
        <f aca="false">IF(OR(C18="",F18=""),"",C18-F18)</f>
        <v/>
      </c>
      <c r="J18" s="23" t="str">
        <f aca="false">IF(OR(D18="",G18=""),"",D18-G18)</f>
        <v/>
      </c>
      <c r="K18" s="23" t="str">
        <f aca="false">IF(OR(E18="",H18=""),"",E18-H18)</f>
        <v/>
      </c>
      <c r="L18" s="10"/>
    </row>
    <row r="19" customFormat="false" ht="15" hidden="false" customHeight="true" outlineLevel="0" collapsed="false">
      <c r="A19" s="10"/>
      <c r="B19" s="10"/>
      <c r="C19" s="22"/>
      <c r="D19" s="22"/>
      <c r="E19" s="22"/>
      <c r="F19" s="22"/>
      <c r="G19" s="22"/>
      <c r="H19" s="22"/>
      <c r="I19" s="23" t="str">
        <f aca="false">IF(OR(C19="",F19=""),"",C19-F19)</f>
        <v/>
      </c>
      <c r="J19" s="23" t="str">
        <f aca="false">IF(OR(D19="",G19=""),"",D19-G19)</f>
        <v/>
      </c>
      <c r="K19" s="23" t="str">
        <f aca="false">IF(OR(E19="",H19=""),"",E19-H19)</f>
        <v/>
      </c>
      <c r="L19" s="10"/>
    </row>
    <row r="20" customFormat="false" ht="15" hidden="false" customHeight="true" outlineLevel="0" collapsed="false">
      <c r="A20" s="10"/>
      <c r="B20" s="10"/>
      <c r="C20" s="22"/>
      <c r="D20" s="22"/>
      <c r="E20" s="22"/>
      <c r="F20" s="22"/>
      <c r="G20" s="22"/>
      <c r="H20" s="22"/>
      <c r="I20" s="23" t="str">
        <f aca="false">IF(OR(C20="",F20=""),"",C20-F20)</f>
        <v/>
      </c>
      <c r="J20" s="23" t="str">
        <f aca="false">IF(OR(D20="",G20=""),"",D20-G20)</f>
        <v/>
      </c>
      <c r="K20" s="23" t="str">
        <f aca="false">IF(OR(E20="",H20=""),"",E20-H20)</f>
        <v/>
      </c>
      <c r="L20" s="10"/>
    </row>
    <row r="21" customFormat="false" ht="15" hidden="false" customHeight="true" outlineLevel="0" collapsed="false">
      <c r="A21" s="10"/>
      <c r="B21" s="10"/>
      <c r="C21" s="22"/>
      <c r="D21" s="22"/>
      <c r="E21" s="22"/>
      <c r="F21" s="22"/>
      <c r="G21" s="22"/>
      <c r="H21" s="22"/>
      <c r="I21" s="23" t="str">
        <f aca="false">IF(OR(C21="",F21=""),"",C21-F21)</f>
        <v/>
      </c>
      <c r="J21" s="23" t="str">
        <f aca="false">IF(OR(D21="",G21=""),"",D21-G21)</f>
        <v/>
      </c>
      <c r="K21" s="23" t="str">
        <f aca="false">IF(OR(E21="",H21=""),"",E21-H21)</f>
        <v/>
      </c>
      <c r="L21" s="10"/>
    </row>
    <row r="22" customFormat="false" ht="15" hidden="false" customHeight="true" outlineLevel="0" collapsed="false">
      <c r="A22" s="10"/>
      <c r="B22" s="10"/>
      <c r="C22" s="22"/>
      <c r="D22" s="22"/>
      <c r="E22" s="22"/>
      <c r="F22" s="22"/>
      <c r="G22" s="22"/>
      <c r="H22" s="22"/>
      <c r="I22" s="23" t="str">
        <f aca="false">IF(OR(C22="",F22=""),"",C22-F22)</f>
        <v/>
      </c>
      <c r="J22" s="23" t="str">
        <f aca="false">IF(OR(D22="",G22=""),"",D22-G22)</f>
        <v/>
      </c>
      <c r="K22" s="23" t="str">
        <f aca="false">IF(OR(E22="",H22=""),"",E22-H22)</f>
        <v/>
      </c>
      <c r="L22" s="10"/>
    </row>
    <row r="23" customFormat="false" ht="15" hidden="false" customHeight="true" outlineLevel="0" collapsed="false">
      <c r="A23" s="10"/>
      <c r="B23" s="10"/>
      <c r="C23" s="22"/>
      <c r="D23" s="22"/>
      <c r="E23" s="22"/>
      <c r="F23" s="22"/>
      <c r="G23" s="22"/>
      <c r="H23" s="22"/>
      <c r="I23" s="23" t="str">
        <f aca="false">IF(OR(C23="",F23=""),"",C23-F23)</f>
        <v/>
      </c>
      <c r="J23" s="23" t="str">
        <f aca="false">IF(OR(D23="",G23=""),"",D23-G23)</f>
        <v/>
      </c>
      <c r="K23" s="23" t="str">
        <f aca="false">IF(OR(E23="",H23=""),"",E23-H23)</f>
        <v/>
      </c>
      <c r="L23" s="10"/>
    </row>
    <row r="24" customFormat="false" ht="15" hidden="false" customHeight="true" outlineLevel="0" collapsed="false">
      <c r="A24" s="10"/>
      <c r="B24" s="10"/>
      <c r="C24" s="22"/>
      <c r="D24" s="22"/>
      <c r="E24" s="22"/>
      <c r="F24" s="22"/>
      <c r="G24" s="22"/>
      <c r="H24" s="22"/>
      <c r="I24" s="23" t="str">
        <f aca="false">IF(OR(C24="",F24=""),"",C24-F24)</f>
        <v/>
      </c>
      <c r="J24" s="23" t="str">
        <f aca="false">IF(OR(D24="",G24=""),"",D24-G24)</f>
        <v/>
      </c>
      <c r="K24" s="23" t="str">
        <f aca="false">IF(OR(E24="",H24=""),"",E24-H24)</f>
        <v/>
      </c>
      <c r="L24" s="10"/>
    </row>
    <row r="25" customFormat="false" ht="15" hidden="false" customHeight="true" outlineLevel="0" collapsed="false">
      <c r="A25" s="10"/>
      <c r="B25" s="10"/>
      <c r="C25" s="22"/>
      <c r="D25" s="22"/>
      <c r="E25" s="22"/>
      <c r="F25" s="22"/>
      <c r="G25" s="22"/>
      <c r="H25" s="22"/>
      <c r="I25" s="23" t="str">
        <f aca="false">IF(OR(C25="",F25=""),"",C25-F25)</f>
        <v/>
      </c>
      <c r="J25" s="23" t="str">
        <f aca="false">IF(OR(D25="",G25=""),"",D25-G25)</f>
        <v/>
      </c>
      <c r="K25" s="23" t="str">
        <f aca="false">IF(OR(E25="",H25=""),"",E25-H25)</f>
        <v/>
      </c>
      <c r="L25" s="10"/>
    </row>
    <row r="27" customFormat="false" ht="15" hidden="false" customHeight="true" outlineLevel="0" collapsed="false">
      <c r="A27" s="21" t="s">
        <v>158</v>
      </c>
      <c r="B27" s="21"/>
      <c r="C27" s="21"/>
      <c r="D27" s="21"/>
      <c r="E27" s="21"/>
      <c r="F27" s="21"/>
      <c r="G27" s="21"/>
      <c r="H27" s="21"/>
      <c r="I27" s="21"/>
      <c r="J27" s="21"/>
      <c r="K27" s="21"/>
      <c r="L27" s="21"/>
    </row>
  </sheetData>
  <mergeCells count="2">
    <mergeCell ref="A3:L3"/>
    <mergeCell ref="A27:L27"/>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1C1E"/>
    <pageSetUpPr fitToPage="true"/>
  </sheetPr>
  <dimension ref="A1:O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28"/>
    <col collapsed="false" customWidth="true" hidden="false" outlineLevel="0" max="2" min="2" style="1" width="20"/>
    <col collapsed="false" customWidth="true" hidden="false" outlineLevel="0" max="8" min="3" style="1" width="14"/>
    <col collapsed="false" customWidth="true" hidden="false" outlineLevel="0" max="9" min="9" style="1" width="11"/>
    <col collapsed="false" customWidth="true" hidden="false" outlineLevel="0" max="10" min="10" style="1" width="20"/>
    <col collapsed="false" customWidth="true" hidden="false" outlineLevel="0" max="11" min="11" style="1" width="11"/>
    <col collapsed="false" customWidth="true" hidden="false" outlineLevel="0" max="14" min="12" style="1" width="15"/>
    <col collapsed="false" customWidth="true" hidden="false" outlineLevel="0" max="15" min="15" style="1" width="30"/>
  </cols>
  <sheetData>
    <row r="1" customFormat="false" ht="15" hidden="false" customHeight="true" outlineLevel="0" collapsed="false">
      <c r="A1" s="2" t="s">
        <v>0</v>
      </c>
    </row>
    <row r="2" customFormat="false" ht="25.5" hidden="false" customHeight="true" outlineLevel="0" collapsed="false">
      <c r="A2" s="3" t="s">
        <v>159</v>
      </c>
    </row>
    <row r="3" customFormat="false" ht="42" hidden="false" customHeight="true" outlineLevel="0" collapsed="false">
      <c r="A3" s="4" t="s">
        <v>160</v>
      </c>
      <c r="B3" s="4"/>
      <c r="C3" s="4"/>
      <c r="D3" s="4"/>
      <c r="E3" s="4"/>
      <c r="F3" s="4"/>
      <c r="G3" s="4"/>
      <c r="H3" s="4"/>
      <c r="I3" s="4"/>
      <c r="J3" s="4"/>
      <c r="K3" s="4"/>
      <c r="L3" s="4"/>
      <c r="M3" s="4"/>
      <c r="N3" s="4"/>
      <c r="O3" s="4"/>
    </row>
    <row r="5" customFormat="false" ht="30" hidden="false" customHeight="true" outlineLevel="0" collapsed="false">
      <c r="A5" s="5" t="s">
        <v>161</v>
      </c>
      <c r="B5" s="6" t="s">
        <v>162</v>
      </c>
      <c r="C5" s="6" t="s">
        <v>163</v>
      </c>
      <c r="D5" s="6" t="s">
        <v>164</v>
      </c>
      <c r="E5" s="6" t="s">
        <v>165</v>
      </c>
      <c r="F5" s="6" t="s">
        <v>166</v>
      </c>
      <c r="G5" s="6" t="s">
        <v>167</v>
      </c>
      <c r="H5" s="6" t="s">
        <v>168</v>
      </c>
      <c r="I5" s="6" t="s">
        <v>169</v>
      </c>
      <c r="J5" s="6" t="s">
        <v>19</v>
      </c>
      <c r="K5" s="6" t="s">
        <v>83</v>
      </c>
      <c r="L5" s="6" t="s">
        <v>170</v>
      </c>
      <c r="M5" s="6" t="s">
        <v>171</v>
      </c>
      <c r="N5" s="6" t="s">
        <v>172</v>
      </c>
      <c r="O5" s="6" t="s">
        <v>173</v>
      </c>
    </row>
    <row r="6" customFormat="false" ht="15" hidden="false" customHeight="true" outlineLevel="0" collapsed="false">
      <c r="A6" s="10" t="s">
        <v>174</v>
      </c>
      <c r="B6" s="10" t="s">
        <v>175</v>
      </c>
      <c r="C6" s="14" t="n">
        <v>22310000</v>
      </c>
      <c r="D6" s="14" t="n">
        <v>29100000</v>
      </c>
      <c r="E6" s="14" t="n">
        <v>38800000</v>
      </c>
      <c r="F6" s="14" t="n">
        <v>21194500</v>
      </c>
      <c r="G6" s="14" t="n">
        <v>24735000</v>
      </c>
      <c r="H6" s="14" t="n">
        <v>23280000</v>
      </c>
      <c r="I6" s="20" t="s">
        <v>176</v>
      </c>
      <c r="J6" s="10" t="s">
        <v>90</v>
      </c>
      <c r="K6" s="10" t="s">
        <v>177</v>
      </c>
      <c r="L6" s="24" t="n">
        <f aca="false">IF(OR($I6&lt;&gt;"Yes",C6=""),0,('04 Counterfactual'!B$7*C6-'04 Counterfactual'!B$8*IF(F6="",C6,F6))*'02 Intervention'!B$21)</f>
        <v>951544.126442344</v>
      </c>
      <c r="M6" s="24" t="n">
        <f aca="false">IF(OR($I6&lt;&gt;"Yes",D6=""),0,('04 Counterfactual'!C$7*D6-'04 Counterfactual'!C$8*IF(G6="",D6,G6))*'02 Intervention'!C$21)</f>
        <v>3723433.53825265</v>
      </c>
      <c r="N6" s="24" t="n">
        <f aca="false">IF(OR($I6&lt;&gt;"Yes",E6=""),0,('04 Counterfactual'!D$7*E6-'04 Counterfactual'!D$8*IF(H6="",E6,H6))*'02 Intervention'!D$21)</f>
        <v>13238874.8026761</v>
      </c>
      <c r="O6" s="10" t="s">
        <v>178</v>
      </c>
    </row>
    <row r="7" customFormat="false" ht="15" hidden="false" customHeight="true" outlineLevel="0" collapsed="false">
      <c r="A7" s="10" t="s">
        <v>179</v>
      </c>
      <c r="B7" s="10" t="s">
        <v>180</v>
      </c>
      <c r="C7" s="14" t="n">
        <v>250000000</v>
      </c>
      <c r="D7" s="14" t="n">
        <v>1000000000</v>
      </c>
      <c r="E7" s="14" t="n">
        <v>2100000000</v>
      </c>
      <c r="F7" s="14" t="n">
        <v>150000000</v>
      </c>
      <c r="G7" s="14" t="n">
        <v>300000000</v>
      </c>
      <c r="H7" s="14" t="n">
        <v>210000000</v>
      </c>
      <c r="I7" s="20" t="s">
        <v>176</v>
      </c>
      <c r="J7" s="10" t="s">
        <v>181</v>
      </c>
      <c r="K7" s="10" t="s">
        <v>182</v>
      </c>
      <c r="L7" s="24" t="n">
        <f aca="false">IF(OR($I7&lt;&gt;"Yes",C7=""),0,('04 Counterfactual'!B$7*C7-'04 Counterfactual'!B$8*IF(F7="",C7,F7))*'02 Intervention'!B$21)</f>
        <v>85302028.3677584</v>
      </c>
      <c r="M7" s="24" t="n">
        <f aca="false">IF(OR($I7&lt;&gt;"Yes",D7=""),0,('04 Counterfactual'!C$7*D7-'04 Counterfactual'!C$8*IF(G7="",D7,G7))*'02 Intervention'!C$21)</f>
        <v>597114198.574309</v>
      </c>
      <c r="N7" s="24" t="n">
        <f aca="false">IF(OR($I7&lt;&gt;"Yes",E7=""),0,('04 Counterfactual'!D$7*E7-'04 Counterfactual'!D$8*IF(H7="",E7,H7))*'02 Intervention'!D$21)</f>
        <v>1612208336.15063</v>
      </c>
      <c r="O7" s="10" t="s">
        <v>183</v>
      </c>
    </row>
    <row r="8" customFormat="false" ht="15" hidden="false" customHeight="true" outlineLevel="0" collapsed="false">
      <c r="A8" s="10" t="s">
        <v>184</v>
      </c>
      <c r="B8" s="10" t="s">
        <v>185</v>
      </c>
      <c r="C8" s="14" t="n">
        <v>400000000</v>
      </c>
      <c r="D8" s="14" t="n">
        <v>3000000000</v>
      </c>
      <c r="E8" s="14" t="n">
        <v>6400000000</v>
      </c>
      <c r="F8" s="14" t="n">
        <v>240000000</v>
      </c>
      <c r="G8" s="14" t="n">
        <v>900000000</v>
      </c>
      <c r="H8" s="14" t="n">
        <v>640000000</v>
      </c>
      <c r="I8" s="20" t="s">
        <v>176</v>
      </c>
      <c r="J8" s="10" t="s">
        <v>186</v>
      </c>
      <c r="K8" s="10" t="s">
        <v>187</v>
      </c>
      <c r="L8" s="24" t="n">
        <f aca="false">IF(OR($I8&lt;&gt;"Yes",C8=""),0,('04 Counterfactual'!B$7*C8-'04 Counterfactual'!B$8*IF(F8="",C8,F8))*'02 Intervention'!B$21)</f>
        <v>136483245.388413</v>
      </c>
      <c r="M8" s="24" t="n">
        <f aca="false">IF(OR($I8&lt;&gt;"Yes",D8=""),0,('04 Counterfactual'!C$7*D8-'04 Counterfactual'!C$8*IF(G8="",D8,G8))*'02 Intervention'!C$21)</f>
        <v>1791342595.72293</v>
      </c>
      <c r="N8" s="24" t="n">
        <f aca="false">IF(OR($I8&lt;&gt;"Yes",E8=""),0,('04 Counterfactual'!D$7*E8-'04 Counterfactual'!D$8*IF(H8="",E8,H8))*'02 Intervention'!D$21)</f>
        <v>4913396833.98288</v>
      </c>
      <c r="O8" s="10" t="s">
        <v>188</v>
      </c>
    </row>
    <row r="9" customFormat="false" ht="15" hidden="false" customHeight="true" outlineLevel="0" collapsed="false">
      <c r="A9" s="10" t="s">
        <v>189</v>
      </c>
      <c r="B9" s="10"/>
      <c r="C9" s="14"/>
      <c r="D9" s="14"/>
      <c r="E9" s="14"/>
      <c r="F9" s="14"/>
      <c r="G9" s="14"/>
      <c r="H9" s="14"/>
      <c r="I9" s="20" t="s">
        <v>190</v>
      </c>
      <c r="J9" s="10"/>
      <c r="K9" s="10"/>
      <c r="L9" s="24" t="n">
        <f aca="false">IF(OR($I9&lt;&gt;"Yes",C9=""),0,('04 Counterfactual'!B$7*C9-'04 Counterfactual'!B$8*IF(F9="",C9,F9))*'02 Intervention'!B$21)</f>
        <v>0</v>
      </c>
      <c r="M9" s="24" t="n">
        <f aca="false">IF(OR($I9&lt;&gt;"Yes",D9=""),0,('04 Counterfactual'!C$7*D9-'04 Counterfactual'!C$8*IF(G9="",D9,G9))*'02 Intervention'!C$21)</f>
        <v>0</v>
      </c>
      <c r="N9" s="24" t="n">
        <f aca="false">IF(OR($I9&lt;&gt;"Yes",E9=""),0,('04 Counterfactual'!D$7*E9-'04 Counterfactual'!D$8*IF(H9="",E9,H9))*'02 Intervention'!D$21)</f>
        <v>0</v>
      </c>
      <c r="O9" s="10" t="s">
        <v>191</v>
      </c>
    </row>
    <row r="10" customFormat="false" ht="15" hidden="false" customHeight="true" outlineLevel="0" collapsed="false">
      <c r="A10" s="10"/>
      <c r="B10" s="10"/>
      <c r="C10" s="14"/>
      <c r="D10" s="14"/>
      <c r="E10" s="14"/>
      <c r="F10" s="14"/>
      <c r="G10" s="14"/>
      <c r="H10" s="14"/>
      <c r="I10" s="20"/>
      <c r="J10" s="10"/>
      <c r="K10" s="10"/>
      <c r="L10" s="24" t="n">
        <f aca="false">IF(OR($I10&lt;&gt;"Yes",C10=""),0,('04 Counterfactual'!B$7*C10-'04 Counterfactual'!B$8*IF(F10="",C10,F10))*'02 Intervention'!B$21)</f>
        <v>0</v>
      </c>
      <c r="M10" s="24" t="n">
        <f aca="false">IF(OR($I10&lt;&gt;"Yes",D10=""),0,('04 Counterfactual'!C$7*D10-'04 Counterfactual'!C$8*IF(G10="",D10,G10))*'02 Intervention'!C$21)</f>
        <v>0</v>
      </c>
      <c r="N10" s="24" t="n">
        <f aca="false">IF(OR($I10&lt;&gt;"Yes",E10=""),0,('04 Counterfactual'!D$7*E10-'04 Counterfactual'!D$8*IF(H10="",E10,H10))*'02 Intervention'!D$21)</f>
        <v>0</v>
      </c>
      <c r="O10" s="10"/>
    </row>
    <row r="11" customFormat="false" ht="15" hidden="false" customHeight="true" outlineLevel="0" collapsed="false">
      <c r="A11" s="10"/>
      <c r="B11" s="10"/>
      <c r="C11" s="14"/>
      <c r="D11" s="14"/>
      <c r="E11" s="14"/>
      <c r="F11" s="14"/>
      <c r="G11" s="14"/>
      <c r="H11" s="14"/>
      <c r="I11" s="20"/>
      <c r="J11" s="10"/>
      <c r="K11" s="10"/>
      <c r="L11" s="24" t="n">
        <f aca="false">IF(OR($I11&lt;&gt;"Yes",C11=""),0,('04 Counterfactual'!B$7*C11-'04 Counterfactual'!B$8*IF(F11="",C11,F11))*'02 Intervention'!B$21)</f>
        <v>0</v>
      </c>
      <c r="M11" s="24" t="n">
        <f aca="false">IF(OR($I11&lt;&gt;"Yes",D11=""),0,('04 Counterfactual'!C$7*D11-'04 Counterfactual'!C$8*IF(G11="",D11,G11))*'02 Intervention'!C$21)</f>
        <v>0</v>
      </c>
      <c r="N11" s="24" t="n">
        <f aca="false">IF(OR($I11&lt;&gt;"Yes",E11=""),0,('04 Counterfactual'!D$7*E11-'04 Counterfactual'!D$8*IF(H11="",E11,H11))*'02 Intervention'!D$21)</f>
        <v>0</v>
      </c>
      <c r="O11" s="10"/>
    </row>
    <row r="12" customFormat="false" ht="15" hidden="false" customHeight="true" outlineLevel="0" collapsed="false">
      <c r="A12" s="10"/>
      <c r="B12" s="10"/>
      <c r="C12" s="14"/>
      <c r="D12" s="14"/>
      <c r="E12" s="14"/>
      <c r="F12" s="14"/>
      <c r="G12" s="14"/>
      <c r="H12" s="14"/>
      <c r="I12" s="20"/>
      <c r="J12" s="10"/>
      <c r="K12" s="10"/>
      <c r="L12" s="24" t="n">
        <f aca="false">IF(OR($I12&lt;&gt;"Yes",C12=""),0,('04 Counterfactual'!B$7*C12-'04 Counterfactual'!B$8*IF(F12="",C12,F12))*'02 Intervention'!B$21)</f>
        <v>0</v>
      </c>
      <c r="M12" s="24" t="n">
        <f aca="false">IF(OR($I12&lt;&gt;"Yes",D12=""),0,('04 Counterfactual'!C$7*D12-'04 Counterfactual'!C$8*IF(G12="",D12,G12))*'02 Intervention'!C$21)</f>
        <v>0</v>
      </c>
      <c r="N12" s="24" t="n">
        <f aca="false">IF(OR($I12&lt;&gt;"Yes",E12=""),0,('04 Counterfactual'!D$7*E12-'04 Counterfactual'!D$8*IF(H12="",E12,H12))*'02 Intervention'!D$21)</f>
        <v>0</v>
      </c>
      <c r="O12" s="10"/>
    </row>
    <row r="13" customFormat="false" ht="15" hidden="false" customHeight="true" outlineLevel="0" collapsed="false">
      <c r="A13" s="10"/>
      <c r="B13" s="10"/>
      <c r="C13" s="14"/>
      <c r="D13" s="14"/>
      <c r="E13" s="14"/>
      <c r="F13" s="14"/>
      <c r="G13" s="14"/>
      <c r="H13" s="14"/>
      <c r="I13" s="20"/>
      <c r="J13" s="10"/>
      <c r="K13" s="10"/>
      <c r="L13" s="24" t="n">
        <f aca="false">IF(OR($I13&lt;&gt;"Yes",C13=""),0,('04 Counterfactual'!B$7*C13-'04 Counterfactual'!B$8*IF(F13="",C13,F13))*'02 Intervention'!B$21)</f>
        <v>0</v>
      </c>
      <c r="M13" s="24" t="n">
        <f aca="false">IF(OR($I13&lt;&gt;"Yes",D13=""),0,('04 Counterfactual'!C$7*D13-'04 Counterfactual'!C$8*IF(G13="",D13,G13))*'02 Intervention'!C$21)</f>
        <v>0</v>
      </c>
      <c r="N13" s="24" t="n">
        <f aca="false">IF(OR($I13&lt;&gt;"Yes",E13=""),0,('04 Counterfactual'!D$7*E13-'04 Counterfactual'!D$8*IF(H13="",E13,H13))*'02 Intervention'!D$21)</f>
        <v>0</v>
      </c>
      <c r="O13" s="10"/>
    </row>
    <row r="14" customFormat="false" ht="15" hidden="false" customHeight="true" outlineLevel="0" collapsed="false">
      <c r="A14" s="10"/>
      <c r="B14" s="10"/>
      <c r="C14" s="14"/>
      <c r="D14" s="14"/>
      <c r="E14" s="14"/>
      <c r="F14" s="14"/>
      <c r="G14" s="14"/>
      <c r="H14" s="14"/>
      <c r="I14" s="20"/>
      <c r="J14" s="10"/>
      <c r="K14" s="10"/>
      <c r="L14" s="24" t="n">
        <f aca="false">IF(OR($I14&lt;&gt;"Yes",C14=""),0,('04 Counterfactual'!B$7*C14-'04 Counterfactual'!B$8*IF(F14="",C14,F14))*'02 Intervention'!B$21)</f>
        <v>0</v>
      </c>
      <c r="M14" s="24" t="n">
        <f aca="false">IF(OR($I14&lt;&gt;"Yes",D14=""),0,('04 Counterfactual'!C$7*D14-'04 Counterfactual'!C$8*IF(G14="",D14,G14))*'02 Intervention'!C$21)</f>
        <v>0</v>
      </c>
      <c r="N14" s="24" t="n">
        <f aca="false">IF(OR($I14&lt;&gt;"Yes",E14=""),0,('04 Counterfactual'!D$7*E14-'04 Counterfactual'!D$8*IF(H14="",E14,H14))*'02 Intervention'!D$21)</f>
        <v>0</v>
      </c>
      <c r="O14" s="10"/>
    </row>
    <row r="15" customFormat="false" ht="15" hidden="false" customHeight="true" outlineLevel="0" collapsed="false">
      <c r="A15" s="10"/>
      <c r="B15" s="10"/>
      <c r="C15" s="14"/>
      <c r="D15" s="14"/>
      <c r="E15" s="14"/>
      <c r="F15" s="14"/>
      <c r="G15" s="14"/>
      <c r="H15" s="14"/>
      <c r="I15" s="20"/>
      <c r="J15" s="10"/>
      <c r="K15" s="10"/>
      <c r="L15" s="24" t="n">
        <f aca="false">IF(OR($I15&lt;&gt;"Yes",C15=""),0,('04 Counterfactual'!B$7*C15-'04 Counterfactual'!B$8*IF(F15="",C15,F15))*'02 Intervention'!B$21)</f>
        <v>0</v>
      </c>
      <c r="M15" s="24" t="n">
        <f aca="false">IF(OR($I15&lt;&gt;"Yes",D15=""),0,('04 Counterfactual'!C$7*D15-'04 Counterfactual'!C$8*IF(G15="",D15,G15))*'02 Intervention'!C$21)</f>
        <v>0</v>
      </c>
      <c r="N15" s="24" t="n">
        <f aca="false">IF(OR($I15&lt;&gt;"Yes",E15=""),0,('04 Counterfactual'!D$7*E15-'04 Counterfactual'!D$8*IF(H15="",E15,H15))*'02 Intervention'!D$21)</f>
        <v>0</v>
      </c>
      <c r="O15" s="10"/>
    </row>
    <row r="16" customFormat="false" ht="15" hidden="false" customHeight="true" outlineLevel="0" collapsed="false">
      <c r="A16" s="10"/>
      <c r="B16" s="10"/>
      <c r="C16" s="14"/>
      <c r="D16" s="14"/>
      <c r="E16" s="14"/>
      <c r="F16" s="14"/>
      <c r="G16" s="14"/>
      <c r="H16" s="14"/>
      <c r="I16" s="20"/>
      <c r="J16" s="10"/>
      <c r="K16" s="10"/>
      <c r="L16" s="24" t="n">
        <f aca="false">IF(OR($I16&lt;&gt;"Yes",C16=""),0,('04 Counterfactual'!B$7*C16-'04 Counterfactual'!B$8*IF(F16="",C16,F16))*'02 Intervention'!B$21)</f>
        <v>0</v>
      </c>
      <c r="M16" s="24" t="n">
        <f aca="false">IF(OR($I16&lt;&gt;"Yes",D16=""),0,('04 Counterfactual'!C$7*D16-'04 Counterfactual'!C$8*IF(G16="",D16,G16))*'02 Intervention'!C$21)</f>
        <v>0</v>
      </c>
      <c r="N16" s="24" t="n">
        <f aca="false">IF(OR($I16&lt;&gt;"Yes",E16=""),0,('04 Counterfactual'!D$7*E16-'04 Counterfactual'!D$8*IF(H16="",E16,H16))*'02 Intervention'!D$21)</f>
        <v>0</v>
      </c>
      <c r="O16" s="10"/>
    </row>
    <row r="17" customFormat="false" ht="15" hidden="false" customHeight="true" outlineLevel="0" collapsed="false">
      <c r="A17" s="10"/>
      <c r="B17" s="10"/>
      <c r="C17" s="14"/>
      <c r="D17" s="14"/>
      <c r="E17" s="14"/>
      <c r="F17" s="14"/>
      <c r="G17" s="14"/>
      <c r="H17" s="14"/>
      <c r="I17" s="20"/>
      <c r="J17" s="10"/>
      <c r="K17" s="10"/>
      <c r="L17" s="24" t="n">
        <f aca="false">IF(OR($I17&lt;&gt;"Yes",C17=""),0,('04 Counterfactual'!B$7*C17-'04 Counterfactual'!B$8*IF(F17="",C17,F17))*'02 Intervention'!B$21)</f>
        <v>0</v>
      </c>
      <c r="M17" s="24" t="n">
        <f aca="false">IF(OR($I17&lt;&gt;"Yes",D17=""),0,('04 Counterfactual'!C$7*D17-'04 Counterfactual'!C$8*IF(G17="",D17,G17))*'02 Intervention'!C$21)</f>
        <v>0</v>
      </c>
      <c r="N17" s="24" t="n">
        <f aca="false">IF(OR($I17&lt;&gt;"Yes",E17=""),0,('04 Counterfactual'!D$7*E17-'04 Counterfactual'!D$8*IF(H17="",E17,H17))*'02 Intervention'!D$21)</f>
        <v>0</v>
      </c>
      <c r="O17" s="10"/>
    </row>
    <row r="18" customFormat="false" ht="15" hidden="false" customHeight="true" outlineLevel="0" collapsed="false">
      <c r="A18" s="10"/>
      <c r="B18" s="10"/>
      <c r="C18" s="14"/>
      <c r="D18" s="14"/>
      <c r="E18" s="14"/>
      <c r="F18" s="14"/>
      <c r="G18" s="14"/>
      <c r="H18" s="14"/>
      <c r="I18" s="20"/>
      <c r="J18" s="10"/>
      <c r="K18" s="10"/>
      <c r="L18" s="24" t="n">
        <f aca="false">IF(OR($I18&lt;&gt;"Yes",C18=""),0,('04 Counterfactual'!B$7*C18-'04 Counterfactual'!B$8*IF(F18="",C18,F18))*'02 Intervention'!B$21)</f>
        <v>0</v>
      </c>
      <c r="M18" s="24" t="n">
        <f aca="false">IF(OR($I18&lt;&gt;"Yes",D18=""),0,('04 Counterfactual'!C$7*D18-'04 Counterfactual'!C$8*IF(G18="",D18,G18))*'02 Intervention'!C$21)</f>
        <v>0</v>
      </c>
      <c r="N18" s="24" t="n">
        <f aca="false">IF(OR($I18&lt;&gt;"Yes",E18=""),0,('04 Counterfactual'!D$7*E18-'04 Counterfactual'!D$8*IF(H18="",E18,H18))*'02 Intervention'!D$21)</f>
        <v>0</v>
      </c>
      <c r="O18" s="10"/>
    </row>
    <row r="19" customFormat="false" ht="15" hidden="false" customHeight="true" outlineLevel="0" collapsed="false">
      <c r="A19" s="10"/>
      <c r="B19" s="10"/>
      <c r="C19" s="14"/>
      <c r="D19" s="14"/>
      <c r="E19" s="14"/>
      <c r="F19" s="14"/>
      <c r="G19" s="14"/>
      <c r="H19" s="14"/>
      <c r="I19" s="20"/>
      <c r="J19" s="10"/>
      <c r="K19" s="10"/>
      <c r="L19" s="24" t="n">
        <f aca="false">IF(OR($I19&lt;&gt;"Yes",C19=""),0,('04 Counterfactual'!B$7*C19-'04 Counterfactual'!B$8*IF(F19="",C19,F19))*'02 Intervention'!B$21)</f>
        <v>0</v>
      </c>
      <c r="M19" s="24" t="n">
        <f aca="false">IF(OR($I19&lt;&gt;"Yes",D19=""),0,('04 Counterfactual'!C$7*D19-'04 Counterfactual'!C$8*IF(G19="",D19,G19))*'02 Intervention'!C$21)</f>
        <v>0</v>
      </c>
      <c r="N19" s="24" t="n">
        <f aca="false">IF(OR($I19&lt;&gt;"Yes",E19=""),0,('04 Counterfactual'!D$7*E19-'04 Counterfactual'!D$8*IF(H19="",E19,H19))*'02 Intervention'!D$21)</f>
        <v>0</v>
      </c>
      <c r="O19" s="10"/>
    </row>
    <row r="20" customFormat="false" ht="15" hidden="false" customHeight="true" outlineLevel="0" collapsed="false">
      <c r="A20" s="10"/>
      <c r="B20" s="10"/>
      <c r="C20" s="14"/>
      <c r="D20" s="14"/>
      <c r="E20" s="14"/>
      <c r="F20" s="14"/>
      <c r="G20" s="14"/>
      <c r="H20" s="14"/>
      <c r="I20" s="20"/>
      <c r="J20" s="10"/>
      <c r="K20" s="10"/>
      <c r="L20" s="24" t="n">
        <f aca="false">IF(OR($I20&lt;&gt;"Yes",C20=""),0,('04 Counterfactual'!B$7*C20-'04 Counterfactual'!B$8*IF(F20="",C20,F20))*'02 Intervention'!B$21)</f>
        <v>0</v>
      </c>
      <c r="M20" s="24" t="n">
        <f aca="false">IF(OR($I20&lt;&gt;"Yes",D20=""),0,('04 Counterfactual'!C$7*D20-'04 Counterfactual'!C$8*IF(G20="",D20,G20))*'02 Intervention'!C$21)</f>
        <v>0</v>
      </c>
      <c r="N20" s="24" t="n">
        <f aca="false">IF(OR($I20&lt;&gt;"Yes",E20=""),0,('04 Counterfactual'!D$7*E20-'04 Counterfactual'!D$8*IF(H20="",E20,H20))*'02 Intervention'!D$21)</f>
        <v>0</v>
      </c>
      <c r="O20" s="10"/>
    </row>
    <row r="21" customFormat="false" ht="15" hidden="false" customHeight="true" outlineLevel="0" collapsed="false">
      <c r="A21" s="10"/>
      <c r="B21" s="10"/>
      <c r="C21" s="14"/>
      <c r="D21" s="14"/>
      <c r="E21" s="14"/>
      <c r="F21" s="14"/>
      <c r="G21" s="14"/>
      <c r="H21" s="14"/>
      <c r="I21" s="20"/>
      <c r="J21" s="10"/>
      <c r="K21" s="10"/>
      <c r="L21" s="24" t="n">
        <f aca="false">IF(OR($I21&lt;&gt;"Yes",C21=""),0,('04 Counterfactual'!B$7*C21-'04 Counterfactual'!B$8*IF(F21="",C21,F21))*'02 Intervention'!B$21)</f>
        <v>0</v>
      </c>
      <c r="M21" s="24" t="n">
        <f aca="false">IF(OR($I21&lt;&gt;"Yes",D21=""),0,('04 Counterfactual'!C$7*D21-'04 Counterfactual'!C$8*IF(G21="",D21,G21))*'02 Intervention'!C$21)</f>
        <v>0</v>
      </c>
      <c r="N21" s="24" t="n">
        <f aca="false">IF(OR($I21&lt;&gt;"Yes",E21=""),0,('04 Counterfactual'!D$7*E21-'04 Counterfactual'!D$8*IF(H21="",E21,H21))*'02 Intervention'!D$21)</f>
        <v>0</v>
      </c>
      <c r="O21" s="10"/>
    </row>
    <row r="22" customFormat="false" ht="15" hidden="false" customHeight="true" outlineLevel="0" collapsed="false">
      <c r="A22" s="10"/>
      <c r="B22" s="10"/>
      <c r="C22" s="14"/>
      <c r="D22" s="14"/>
      <c r="E22" s="14"/>
      <c r="F22" s="14"/>
      <c r="G22" s="14"/>
      <c r="H22" s="14"/>
      <c r="I22" s="20"/>
      <c r="J22" s="10"/>
      <c r="K22" s="10"/>
      <c r="L22" s="24" t="n">
        <f aca="false">IF(OR($I22&lt;&gt;"Yes",C22=""),0,('04 Counterfactual'!B$7*C22-'04 Counterfactual'!B$8*IF(F22="",C22,F22))*'02 Intervention'!B$21)</f>
        <v>0</v>
      </c>
      <c r="M22" s="24" t="n">
        <f aca="false">IF(OR($I22&lt;&gt;"Yes",D22=""),0,('04 Counterfactual'!C$7*D22-'04 Counterfactual'!C$8*IF(G22="",D22,G22))*'02 Intervention'!C$21)</f>
        <v>0</v>
      </c>
      <c r="N22" s="24" t="n">
        <f aca="false">IF(OR($I22&lt;&gt;"Yes",E22=""),0,('04 Counterfactual'!D$7*E22-'04 Counterfactual'!D$8*IF(H22="",E22,H22))*'02 Intervention'!D$21)</f>
        <v>0</v>
      </c>
      <c r="O22" s="10"/>
    </row>
    <row r="23" customFormat="false" ht="15" hidden="false" customHeight="true" outlineLevel="0" collapsed="false">
      <c r="A23" s="10"/>
      <c r="B23" s="10"/>
      <c r="C23" s="14"/>
      <c r="D23" s="14"/>
      <c r="E23" s="14"/>
      <c r="F23" s="14"/>
      <c r="G23" s="14"/>
      <c r="H23" s="14"/>
      <c r="I23" s="20"/>
      <c r="J23" s="10"/>
      <c r="K23" s="10"/>
      <c r="L23" s="24" t="n">
        <f aca="false">IF(OR($I23&lt;&gt;"Yes",C23=""),0,('04 Counterfactual'!B$7*C23-'04 Counterfactual'!B$8*IF(F23="",C23,F23))*'02 Intervention'!B$21)</f>
        <v>0</v>
      </c>
      <c r="M23" s="24" t="n">
        <f aca="false">IF(OR($I23&lt;&gt;"Yes",D23=""),0,('04 Counterfactual'!C$7*D23-'04 Counterfactual'!C$8*IF(G23="",D23,G23))*'02 Intervention'!C$21)</f>
        <v>0</v>
      </c>
      <c r="N23" s="24" t="n">
        <f aca="false">IF(OR($I23&lt;&gt;"Yes",E23=""),0,('04 Counterfactual'!D$7*E23-'04 Counterfactual'!D$8*IF(H23="",E23,H23))*'02 Intervention'!D$21)</f>
        <v>0</v>
      </c>
      <c r="O23" s="10"/>
    </row>
    <row r="24" customFormat="false" ht="15" hidden="false" customHeight="true" outlineLevel="0" collapsed="false">
      <c r="A24" s="10"/>
      <c r="B24" s="10"/>
      <c r="C24" s="14"/>
      <c r="D24" s="14"/>
      <c r="E24" s="14"/>
      <c r="F24" s="14"/>
      <c r="G24" s="14"/>
      <c r="H24" s="14"/>
      <c r="I24" s="20"/>
      <c r="J24" s="10"/>
      <c r="K24" s="10"/>
      <c r="L24" s="24" t="n">
        <f aca="false">IF(OR($I24&lt;&gt;"Yes",C24=""),0,('04 Counterfactual'!B$7*C24-'04 Counterfactual'!B$8*IF(F24="",C24,F24))*'02 Intervention'!B$21)</f>
        <v>0</v>
      </c>
      <c r="M24" s="24" t="n">
        <f aca="false">IF(OR($I24&lt;&gt;"Yes",D24=""),0,('04 Counterfactual'!C$7*D24-'04 Counterfactual'!C$8*IF(G24="",D24,G24))*'02 Intervention'!C$21)</f>
        <v>0</v>
      </c>
      <c r="N24" s="24" t="n">
        <f aca="false">IF(OR($I24&lt;&gt;"Yes",E24=""),0,('04 Counterfactual'!D$7*E24-'04 Counterfactual'!D$8*IF(H24="",E24,H24))*'02 Intervention'!D$21)</f>
        <v>0</v>
      </c>
      <c r="O24" s="10"/>
    </row>
    <row r="25" customFormat="false" ht="15" hidden="false" customHeight="true" outlineLevel="0" collapsed="false">
      <c r="A25" s="10"/>
      <c r="B25" s="10"/>
      <c r="C25" s="14"/>
      <c r="D25" s="14"/>
      <c r="E25" s="14"/>
      <c r="F25" s="14"/>
      <c r="G25" s="14"/>
      <c r="H25" s="14"/>
      <c r="I25" s="20"/>
      <c r="J25" s="10"/>
      <c r="K25" s="10"/>
      <c r="L25" s="24" t="n">
        <f aca="false">IF(OR($I25&lt;&gt;"Yes",C25=""),0,('04 Counterfactual'!B$7*C25-'04 Counterfactual'!B$8*IF(F25="",C25,F25))*'02 Intervention'!B$21)</f>
        <v>0</v>
      </c>
      <c r="M25" s="24" t="n">
        <f aca="false">IF(OR($I25&lt;&gt;"Yes",D25=""),0,('04 Counterfactual'!C$7*D25-'04 Counterfactual'!C$8*IF(G25="",D25,G25))*'02 Intervention'!C$21)</f>
        <v>0</v>
      </c>
      <c r="N25" s="24" t="n">
        <f aca="false">IF(OR($I25&lt;&gt;"Yes",E25=""),0,('04 Counterfactual'!D$7*E25-'04 Counterfactual'!D$8*IF(H25="",E25,H25))*'02 Intervention'!D$21)</f>
        <v>0</v>
      </c>
      <c r="O25" s="10"/>
    </row>
    <row r="26" customFormat="false" ht="15" hidden="false" customHeight="true" outlineLevel="0" collapsed="false">
      <c r="A26" s="7" t="s">
        <v>192</v>
      </c>
      <c r="B26" s="7"/>
      <c r="C26" s="7"/>
      <c r="D26" s="7"/>
      <c r="E26" s="7"/>
      <c r="F26" s="7"/>
      <c r="G26" s="7"/>
      <c r="H26" s="7"/>
      <c r="I26" s="7"/>
      <c r="J26" s="7"/>
      <c r="K26" s="7"/>
      <c r="L26" s="25" t="n">
        <f aca="false">SUM(L6:L25)</f>
        <v>222736817.882614</v>
      </c>
      <c r="M26" s="25" t="n">
        <f aca="false">SUM(M6:M25)</f>
        <v>2392180227.83549</v>
      </c>
      <c r="N26" s="25" t="n">
        <f aca="false">SUM(N6:N25)</f>
        <v>6538844044.93619</v>
      </c>
    </row>
    <row r="27" customFormat="false" ht="15" hidden="false" customHeight="true" outlineLevel="0" collapsed="false">
      <c r="A27" s="8" t="s">
        <v>193</v>
      </c>
      <c r="B27" s="8"/>
      <c r="C27" s="8"/>
      <c r="D27" s="8"/>
      <c r="E27" s="8"/>
      <c r="F27" s="8"/>
      <c r="G27" s="8"/>
      <c r="H27" s="8"/>
      <c r="I27" s="8"/>
      <c r="J27" s="8"/>
      <c r="K27" s="8"/>
      <c r="L27" s="19" t="n">
        <f aca="false">IF(L26&lt;=0,0,(SUMIF($J$6:$J$25,"Observed",L$6:L$25)+SUMIF($J$6:$J$25,"Empirically estimated",L$6:L$25))/L26)</f>
        <v>0.00427205585267822</v>
      </c>
      <c r="M27" s="19" t="n">
        <f aca="false">IF(M26&lt;=0,0,(SUMIF($J$6:$J$25,"Observed",M$6:M$25)+SUMIF($J$6:$J$25,"Empirically estimated",M$6:M$25))/M26)</f>
        <v>0.00155650209583988</v>
      </c>
      <c r="N27" s="19" t="n">
        <f aca="false">IF(N26&lt;=0,0,(SUMIF($J$6:$J$25,"Observed",N$6:N$25)+SUMIF($J$6:$J$25,"Empirically estimated",N$6:N$25))/N26)</f>
        <v>0.00202465064340058</v>
      </c>
    </row>
    <row r="28" customFormat="false" ht="15" hidden="false" customHeight="true" outlineLevel="0" collapsed="false">
      <c r="A28" s="8" t="s">
        <v>194</v>
      </c>
      <c r="B28" s="8"/>
      <c r="C28" s="8"/>
      <c r="D28" s="8"/>
      <c r="E28" s="8"/>
      <c r="F28" s="8"/>
      <c r="G28" s="8"/>
      <c r="H28" s="8"/>
      <c r="I28" s="8"/>
      <c r="J28" s="8"/>
      <c r="K28" s="8"/>
      <c r="L28" s="19" t="n">
        <f aca="false">IF(L26&lt;=0,0,(SUMIF($J$6:$J$25,"Transferred",L$6:L$25)+SUMIF($J$6:$J$25,"Assumed",L$6:L$25))/L26)</f>
        <v>0.382972286210508</v>
      </c>
      <c r="M28" s="19" t="n">
        <f aca="false">IF(M26&lt;=0,0,(SUMIF($J$6:$J$25,"Transferred",M$6:M$25)+SUMIF($J$6:$J$25,"Assumed",M$6:M$25))/M26)</f>
        <v>0.24961087447604</v>
      </c>
      <c r="N28" s="19" t="n">
        <f aca="false">IF(N26&lt;=0,0,(SUMIF($J$6:$J$25,"Transferred",N$6:N$25)+SUMIF($J$6:$J$25,"Assumed",N$6:N$25))/N26)</f>
        <v>0.246558615723395</v>
      </c>
    </row>
    <row r="29" customFormat="false" ht="15" hidden="false" customHeight="true" outlineLevel="0" collapsed="false">
      <c r="A29" s="8" t="s">
        <v>195</v>
      </c>
      <c r="B29" s="8"/>
      <c r="C29" s="8"/>
      <c r="D29" s="8"/>
      <c r="E29" s="8"/>
      <c r="F29" s="8"/>
      <c r="G29" s="8"/>
      <c r="H29" s="8"/>
      <c r="I29" s="8"/>
      <c r="J29" s="8"/>
      <c r="K29" s="8"/>
      <c r="M29" s="26" t="n">
        <f aca="false">SUMPRODUCT(($I$6:$I$25="Yes")*($C$6:$C$25&lt;&gt;"")*($J$6:$J$25=""))</f>
        <v>0</v>
      </c>
    </row>
  </sheetData>
  <mergeCells count="5">
    <mergeCell ref="A3:O3"/>
    <mergeCell ref="A26:K26"/>
    <mergeCell ref="A27:K27"/>
    <mergeCell ref="A28:K28"/>
    <mergeCell ref="A29:K29"/>
  </mergeCells>
  <dataValidations count="2">
    <dataValidation allowBlank="true" errorStyle="stop" operator="between" showDropDown="false" showErrorMessage="false" showInputMessage="false" sqref="I6:I25" type="list">
      <formula1>"Yes,No"</formula1>
      <formula2>0</formula2>
    </dataValidation>
    <dataValidation allowBlank="true" errorStyle="stop" operator="between" showDropDown="false" showErrorMessage="false" showInputMessage="false" sqref="J6:J25" type="list">
      <formula1>"Observed,Empirically estimated,Modelled,Transferred,Assumed"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1C1E"/>
    <pageSetUpPr fitToPage="true"/>
  </sheetPr>
  <dimension ref="A1:H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2" min="2" style="1" width="18"/>
    <col collapsed="false" customWidth="true" hidden="false" outlineLevel="0" max="5" min="3" style="1" width="16"/>
    <col collapsed="false" customWidth="true" hidden="false" outlineLevel="0" max="6" min="6" style="1" width="18"/>
    <col collapsed="false" customWidth="true" hidden="false" outlineLevel="0" max="7" min="7" style="1" width="32"/>
    <col collapsed="false" customWidth="true" hidden="false" outlineLevel="0" max="8" min="8" style="1" width="30"/>
  </cols>
  <sheetData>
    <row r="1" customFormat="false" ht="15" hidden="false" customHeight="true" outlineLevel="0" collapsed="false">
      <c r="A1" s="2" t="s">
        <v>0</v>
      </c>
    </row>
    <row r="2" customFormat="false" ht="25.5" hidden="false" customHeight="true" outlineLevel="0" collapsed="false">
      <c r="A2" s="3" t="s">
        <v>196</v>
      </c>
    </row>
    <row r="3" customFormat="false" ht="42" hidden="false" customHeight="true" outlineLevel="0" collapsed="false">
      <c r="A3" s="4" t="s">
        <v>197</v>
      </c>
      <c r="B3" s="4"/>
      <c r="C3" s="4"/>
      <c r="D3" s="4"/>
      <c r="E3" s="4"/>
      <c r="F3" s="4"/>
      <c r="G3" s="4"/>
      <c r="H3" s="4"/>
    </row>
    <row r="5" customFormat="false" ht="30" hidden="false" customHeight="true" outlineLevel="0" collapsed="false">
      <c r="A5" s="5" t="s">
        <v>198</v>
      </c>
      <c r="B5" s="6" t="s">
        <v>199</v>
      </c>
      <c r="C5" s="6" t="s">
        <v>200</v>
      </c>
      <c r="D5" s="6" t="s">
        <v>201</v>
      </c>
      <c r="E5" s="6" t="s">
        <v>202</v>
      </c>
      <c r="F5" s="6" t="s">
        <v>203</v>
      </c>
      <c r="G5" s="6" t="s">
        <v>204</v>
      </c>
      <c r="H5" s="6" t="s">
        <v>173</v>
      </c>
    </row>
    <row r="6" customFormat="false" ht="15" hidden="false" customHeight="true" outlineLevel="0" collapsed="false">
      <c r="A6" s="10" t="s">
        <v>55</v>
      </c>
      <c r="B6" s="14" t="n">
        <v>194121493</v>
      </c>
      <c r="C6" s="14" t="n">
        <v>380618</v>
      </c>
      <c r="D6" s="14" t="n">
        <v>1489373</v>
      </c>
      <c r="E6" s="14" t="n">
        <v>5295550</v>
      </c>
      <c r="F6" s="24" t="n">
        <f aca="false">IF(AND(B6="",D6=""),"",N(D6)-N(B6))</f>
        <v>-192632120</v>
      </c>
      <c r="G6" s="10" t="s">
        <v>205</v>
      </c>
      <c r="H6" s="10" t="s">
        <v>206</v>
      </c>
    </row>
    <row r="7" customFormat="false" ht="15" hidden="false" customHeight="true" outlineLevel="0" collapsed="false">
      <c r="A7" s="10" t="s">
        <v>207</v>
      </c>
      <c r="B7" s="14" t="n">
        <v>0</v>
      </c>
      <c r="C7" s="14" t="n">
        <v>222356200</v>
      </c>
      <c r="D7" s="14" t="n">
        <v>2390690854</v>
      </c>
      <c r="E7" s="14" t="n">
        <v>6533548495</v>
      </c>
      <c r="F7" s="24" t="n">
        <f aca="false">IF(AND(B7="",D7=""),"",N(D7)-N(B7))</f>
        <v>2390690854</v>
      </c>
      <c r="G7" s="10" t="s">
        <v>208</v>
      </c>
      <c r="H7" s="10" t="s">
        <v>209</v>
      </c>
    </row>
    <row r="8" customFormat="false" ht="15" hidden="false" customHeight="true" outlineLevel="0" collapsed="false">
      <c r="A8" s="10" t="s">
        <v>210</v>
      </c>
      <c r="B8" s="14" t="n">
        <v>0</v>
      </c>
      <c r="C8" s="14" t="n">
        <v>0</v>
      </c>
      <c r="D8" s="14" t="n">
        <v>0</v>
      </c>
      <c r="E8" s="14" t="n">
        <v>0</v>
      </c>
      <c r="F8" s="24" t="n">
        <f aca="false">IF(AND(B8="",D8=""),"",N(D8)-N(B8))</f>
        <v>0</v>
      </c>
      <c r="G8" s="10" t="s">
        <v>211</v>
      </c>
      <c r="H8" s="10" t="s">
        <v>212</v>
      </c>
    </row>
    <row r="9" customFormat="false" ht="15" hidden="false" customHeight="true" outlineLevel="0" collapsed="false">
      <c r="A9" s="10"/>
      <c r="B9" s="14"/>
      <c r="C9" s="14"/>
      <c r="D9" s="14"/>
      <c r="E9" s="14"/>
      <c r="F9" s="24" t="str">
        <f aca="false">IF(AND(B9="",D9=""),"",N(D9)-N(B9))</f>
        <v/>
      </c>
      <c r="G9" s="10"/>
      <c r="H9" s="10"/>
    </row>
    <row r="10" customFormat="false" ht="15" hidden="false" customHeight="true" outlineLevel="0" collapsed="false">
      <c r="A10" s="10"/>
      <c r="B10" s="14"/>
      <c r="C10" s="14"/>
      <c r="D10" s="14"/>
      <c r="E10" s="14"/>
      <c r="F10" s="24" t="str">
        <f aca="false">IF(AND(B10="",D10=""),"",N(D10)-N(B10))</f>
        <v/>
      </c>
      <c r="G10" s="10"/>
      <c r="H10" s="10"/>
    </row>
    <row r="11" customFormat="false" ht="15" hidden="false" customHeight="true" outlineLevel="0" collapsed="false">
      <c r="A11" s="10"/>
      <c r="B11" s="14"/>
      <c r="C11" s="14"/>
      <c r="D11" s="14"/>
      <c r="E11" s="14"/>
      <c r="F11" s="24" t="str">
        <f aca="false">IF(AND(B11="",D11=""),"",N(D11)-N(B11))</f>
        <v/>
      </c>
      <c r="G11" s="10"/>
      <c r="H11" s="10"/>
    </row>
    <row r="12" customFormat="false" ht="23.25" hidden="false" customHeight="true" outlineLevel="0" collapsed="false">
      <c r="A12" s="10"/>
      <c r="B12" s="14"/>
      <c r="C12" s="14"/>
      <c r="D12" s="14"/>
      <c r="E12" s="14"/>
      <c r="F12" s="24" t="str">
        <f aca="false">IF(AND(B12="",D12=""),"",N(D12)-N(B12))</f>
        <v/>
      </c>
      <c r="G12" s="10"/>
      <c r="H12" s="10"/>
    </row>
    <row r="13" customFormat="false" ht="15" hidden="false" customHeight="true" outlineLevel="0" collapsed="false">
      <c r="A13" s="10"/>
      <c r="B13" s="14"/>
      <c r="C13" s="14"/>
      <c r="D13" s="14"/>
      <c r="E13" s="14"/>
      <c r="F13" s="24" t="str">
        <f aca="false">IF(AND(B13="",D13=""),"",N(D13)-N(B13))</f>
        <v/>
      </c>
      <c r="G13" s="10"/>
      <c r="H13" s="10"/>
    </row>
    <row r="14" customFormat="false" ht="15" hidden="false" customHeight="true" outlineLevel="0" collapsed="false">
      <c r="A14" s="10"/>
      <c r="B14" s="14"/>
      <c r="C14" s="14"/>
      <c r="D14" s="14"/>
      <c r="E14" s="14"/>
      <c r="F14" s="24" t="str">
        <f aca="false">IF(AND(B14="",D14=""),"",N(D14)-N(B14))</f>
        <v/>
      </c>
      <c r="G14" s="10"/>
      <c r="H14" s="10"/>
    </row>
    <row r="15" customFormat="false" ht="15" hidden="false" customHeight="true" outlineLevel="0" collapsed="false">
      <c r="A15" s="10"/>
      <c r="B15" s="14"/>
      <c r="C15" s="14"/>
      <c r="D15" s="14"/>
      <c r="E15" s="14"/>
      <c r="F15" s="24" t="str">
        <f aca="false">IF(AND(B15="",D15=""),"",N(D15)-N(B15))</f>
        <v/>
      </c>
      <c r="G15" s="10"/>
      <c r="H15" s="10"/>
    </row>
    <row r="16" customFormat="false" ht="15" hidden="false" customHeight="true" outlineLevel="0" collapsed="false">
      <c r="A16" s="7" t="s">
        <v>213</v>
      </c>
      <c r="B16" s="25" t="n">
        <f aca="false">SUM(B6:B15)</f>
        <v>194121493</v>
      </c>
      <c r="C16" s="25" t="n">
        <f aca="false">SUM(C6:C15)</f>
        <v>222736818</v>
      </c>
      <c r="D16" s="25" t="n">
        <f aca="false">SUM(D6:D15)</f>
        <v>2392180227</v>
      </c>
      <c r="E16" s="25" t="n">
        <f aca="false">SUM(E6:E15)</f>
        <v>6538844045</v>
      </c>
      <c r="F16" s="25" t="n">
        <f aca="false">D16-B16</f>
        <v>2198058734</v>
      </c>
    </row>
    <row r="17" customFormat="false" ht="15" hidden="false" customHeight="true" outlineLevel="0" collapsed="false">
      <c r="A17" s="8" t="s">
        <v>214</v>
      </c>
      <c r="B17" s="24" t="n">
        <f aca="false">'02 Intervention'!C22</f>
        <v>194121493.391284</v>
      </c>
      <c r="C17" s="24" t="n">
        <f aca="false">'06 Economic Consequences'!L26</f>
        <v>222736817.882614</v>
      </c>
      <c r="D17" s="24" t="n">
        <f aca="false">'06 Economic Consequences'!M26</f>
        <v>2392180227.83549</v>
      </c>
      <c r="E17" s="24" t="n">
        <f aca="false">'06 Economic Consequences'!N26</f>
        <v>6538844044.93619</v>
      </c>
    </row>
    <row r="18" customFormat="false" ht="15" hidden="false" customHeight="true" outlineLevel="0" collapsed="false">
      <c r="A18" s="8" t="s">
        <v>215</v>
      </c>
      <c r="B18" s="24" t="n">
        <f aca="false">B17-B16</f>
        <v>0.391283750534058</v>
      </c>
      <c r="C18" s="24" t="n">
        <f aca="false">C17-C16</f>
        <v>-0.117385923862457</v>
      </c>
      <c r="D18" s="24" t="n">
        <f aca="false">D17-D16</f>
        <v>0.83548641204834</v>
      </c>
      <c r="E18" s="24" t="n">
        <f aca="false">E17-E16</f>
        <v>-0.0638093948364258</v>
      </c>
    </row>
    <row r="19" customFormat="false" ht="15" hidden="false" customHeight="true" outlineLevel="0" collapsed="false">
      <c r="A19" s="8" t="s">
        <v>216</v>
      </c>
      <c r="B19" s="27" t="str">
        <f aca="false">IF(ABS(B18)&lt;=MAX(1,ABS(B17)*0.005),"Reconciled","Not reconciled")</f>
        <v>Reconciled</v>
      </c>
      <c r="C19" s="27" t="str">
        <f aca="false">IF(ABS(C18)&lt;=MAX(1,ABS(C17)*0.005),"Reconciled","Not reconciled")</f>
        <v>Reconciled</v>
      </c>
      <c r="D19" s="27" t="str">
        <f aca="false">IF(ABS(D18)&lt;=MAX(1,ABS(D17)*0.005),"Reconciled","Not reconciled")</f>
        <v>Reconciled</v>
      </c>
      <c r="E19" s="27" t="str">
        <f aca="false">IF(ABS(E18)&lt;=MAX(1,ABS(E17)*0.005),"Reconciled","Not reconciled")</f>
        <v>Reconciled</v>
      </c>
    </row>
    <row r="21" customFormat="false" ht="15" hidden="false" customHeight="true" outlineLevel="0" collapsed="false">
      <c r="A21" s="7" t="s">
        <v>217</v>
      </c>
      <c r="B21" s="8" t="str">
        <f aca="false">IF('02 Intervention'!B11="","Not stated",'02 Intervention'!B11)</f>
        <v>Government</v>
      </c>
      <c r="C21" s="8"/>
      <c r="D21" s="8"/>
    </row>
    <row r="22" customFormat="false" ht="23.25" hidden="false" customHeight="true" outlineLevel="0" collapsed="false">
      <c r="A22" s="7" t="s">
        <v>218</v>
      </c>
      <c r="B22" s="28" t="n">
        <f aca="false">IF(B21="Not stated","",IF(ISNA(MATCH(B21,A6:A15,0)),"Name the payer in column A exactly as on 02",IF(N(INDEX(B6:B15,MATCH(B21,A6:A15,0)))=0,"No cost allocated to the payer in column B",N(INDEX(D6:D15,MATCH(B21,A6:A15,0)))/INDEX(B6:B15,MATCH(B21,A6:A15,0)))))</f>
        <v>0.00767237556739789</v>
      </c>
      <c r="C22" s="28"/>
      <c r="D22" s="28"/>
    </row>
    <row r="24" customFormat="false" ht="27.75" hidden="false" customHeight="true" outlineLevel="0" collapsed="false">
      <c r="A24" s="21" t="s">
        <v>219</v>
      </c>
      <c r="B24" s="21"/>
      <c r="C24" s="21"/>
      <c r="D24" s="21"/>
      <c r="E24" s="21"/>
      <c r="F24" s="21"/>
      <c r="G24" s="21"/>
      <c r="H24" s="21"/>
    </row>
  </sheetData>
  <mergeCells count="4">
    <mergeCell ref="A3:H3"/>
    <mergeCell ref="B21:D21"/>
    <mergeCell ref="B22:D22"/>
    <mergeCell ref="A24:H2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1C1E"/>
    <pageSetUpPr fitToPage="true"/>
  </sheetPr>
  <dimension ref="A1:H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11"/>
    <col collapsed="false" customWidth="true" hidden="false" outlineLevel="0" max="2" min="2" style="1" width="36"/>
    <col collapsed="false" customWidth="true" hidden="false" outlineLevel="0" max="3" min="3" style="1" width="22"/>
    <col collapsed="false" customWidth="true" hidden="false" outlineLevel="0" max="4" min="4" style="1" width="44"/>
    <col collapsed="false" customWidth="true" hidden="false" outlineLevel="0" max="5" min="5" style="1" width="26"/>
    <col collapsed="false" customWidth="true" hidden="false" outlineLevel="0" max="7" min="6" style="1" width="16"/>
    <col collapsed="false" customWidth="true" hidden="false" outlineLevel="0" max="8" min="8" style="1" width="30"/>
  </cols>
  <sheetData>
    <row r="1" customFormat="false" ht="15" hidden="false" customHeight="true" outlineLevel="0" collapsed="false">
      <c r="A1" s="2" t="s">
        <v>0</v>
      </c>
    </row>
    <row r="2" customFormat="false" ht="25.5" hidden="false" customHeight="true" outlineLevel="0" collapsed="false">
      <c r="A2" s="3" t="s">
        <v>220</v>
      </c>
    </row>
    <row r="3" customFormat="false" ht="42" hidden="false" customHeight="true" outlineLevel="0" collapsed="false">
      <c r="A3" s="4" t="s">
        <v>221</v>
      </c>
      <c r="B3" s="4"/>
      <c r="C3" s="4"/>
      <c r="D3" s="4"/>
      <c r="E3" s="4"/>
      <c r="F3" s="4"/>
      <c r="G3" s="4"/>
      <c r="H3" s="4"/>
    </row>
    <row r="5" customFormat="false" ht="30" hidden="false" customHeight="true" outlineLevel="0" collapsed="false">
      <c r="A5" s="5" t="s">
        <v>83</v>
      </c>
      <c r="B5" s="6" t="s">
        <v>222</v>
      </c>
      <c r="C5" s="6" t="s">
        <v>19</v>
      </c>
      <c r="D5" s="6" t="s">
        <v>223</v>
      </c>
      <c r="E5" s="6" t="s">
        <v>224</v>
      </c>
      <c r="F5" s="6" t="s">
        <v>225</v>
      </c>
      <c r="G5" s="6" t="s">
        <v>226</v>
      </c>
      <c r="H5" s="6" t="s">
        <v>173</v>
      </c>
    </row>
    <row r="6" customFormat="false" ht="15" hidden="false" customHeight="true" outlineLevel="0" collapsed="false">
      <c r="A6" s="29" t="s">
        <v>227</v>
      </c>
      <c r="B6" s="10" t="s">
        <v>228</v>
      </c>
      <c r="C6" s="10" t="s">
        <v>90</v>
      </c>
      <c r="D6" s="10" t="s">
        <v>229</v>
      </c>
      <c r="E6" s="10" t="s">
        <v>230</v>
      </c>
      <c r="F6" s="10" t="s">
        <v>128</v>
      </c>
      <c r="G6" s="10" t="s">
        <v>128</v>
      </c>
      <c r="H6" s="10"/>
    </row>
    <row r="7" customFormat="false" ht="15" hidden="false" customHeight="true" outlineLevel="0" collapsed="false">
      <c r="A7" s="29" t="s">
        <v>231</v>
      </c>
      <c r="B7" s="10" t="s">
        <v>232</v>
      </c>
      <c r="C7" s="10" t="s">
        <v>90</v>
      </c>
      <c r="D7" s="10" t="s">
        <v>233</v>
      </c>
      <c r="E7" s="10" t="s">
        <v>234</v>
      </c>
      <c r="F7" s="10" t="s">
        <v>61</v>
      </c>
      <c r="G7" s="10" t="s">
        <v>59</v>
      </c>
      <c r="H7" s="10"/>
    </row>
    <row r="8" customFormat="false" ht="15" hidden="false" customHeight="true" outlineLevel="0" collapsed="false">
      <c r="A8" s="29" t="s">
        <v>235</v>
      </c>
      <c r="B8" s="10" t="s">
        <v>236</v>
      </c>
      <c r="C8" s="10" t="s">
        <v>90</v>
      </c>
      <c r="D8" s="10" t="s">
        <v>237</v>
      </c>
      <c r="E8" s="10" t="s">
        <v>238</v>
      </c>
      <c r="F8" s="10" t="s">
        <v>128</v>
      </c>
      <c r="G8" s="10" t="s">
        <v>128</v>
      </c>
      <c r="H8" s="10"/>
    </row>
    <row r="9" customFormat="false" ht="15" hidden="false" customHeight="true" outlineLevel="0" collapsed="false">
      <c r="A9" s="29" t="s">
        <v>239</v>
      </c>
      <c r="B9" s="10" t="s">
        <v>240</v>
      </c>
      <c r="C9" s="10" t="s">
        <v>104</v>
      </c>
      <c r="D9" s="10" t="s">
        <v>237</v>
      </c>
      <c r="E9" s="10" t="s">
        <v>241</v>
      </c>
      <c r="F9" s="10" t="s">
        <v>128</v>
      </c>
      <c r="G9" s="10" t="s">
        <v>128</v>
      </c>
      <c r="H9" s="10"/>
    </row>
    <row r="10" customFormat="false" ht="15" hidden="false" customHeight="true" outlineLevel="0" collapsed="false">
      <c r="A10" s="29" t="s">
        <v>242</v>
      </c>
      <c r="B10" s="10" t="s">
        <v>243</v>
      </c>
      <c r="C10" s="10" t="s">
        <v>181</v>
      </c>
      <c r="D10" s="10" t="s">
        <v>244</v>
      </c>
      <c r="E10" s="10" t="s">
        <v>245</v>
      </c>
      <c r="F10" s="10" t="s">
        <v>59</v>
      </c>
      <c r="G10" s="10" t="s">
        <v>59</v>
      </c>
      <c r="H10" s="10"/>
    </row>
    <row r="11" customFormat="false" ht="15" hidden="false" customHeight="true" outlineLevel="0" collapsed="false">
      <c r="A11" s="29" t="s">
        <v>89</v>
      </c>
      <c r="B11" s="10" t="s">
        <v>246</v>
      </c>
      <c r="C11" s="10" t="s">
        <v>90</v>
      </c>
      <c r="D11" s="10" t="s">
        <v>247</v>
      </c>
      <c r="E11" s="10" t="s">
        <v>248</v>
      </c>
      <c r="F11" s="10" t="s">
        <v>61</v>
      </c>
      <c r="G11" s="10" t="s">
        <v>61</v>
      </c>
      <c r="H11" s="10"/>
    </row>
    <row r="12" customFormat="false" ht="15" hidden="false" customHeight="true" outlineLevel="0" collapsed="false">
      <c r="A12" s="29" t="s">
        <v>249</v>
      </c>
      <c r="B12" s="10" t="s">
        <v>250</v>
      </c>
      <c r="C12" s="10" t="s">
        <v>181</v>
      </c>
      <c r="D12" s="10" t="s">
        <v>251</v>
      </c>
      <c r="E12" s="10" t="s">
        <v>252</v>
      </c>
      <c r="F12" s="10" t="s">
        <v>128</v>
      </c>
      <c r="G12" s="10" t="s">
        <v>128</v>
      </c>
      <c r="H12" s="10"/>
    </row>
    <row r="13" customFormat="false" ht="15" hidden="false" customHeight="true" outlineLevel="0" collapsed="false">
      <c r="A13" s="29" t="s">
        <v>253</v>
      </c>
      <c r="B13" s="10" t="s">
        <v>254</v>
      </c>
      <c r="C13" s="10" t="s">
        <v>181</v>
      </c>
      <c r="D13" s="10" t="s">
        <v>255</v>
      </c>
      <c r="E13" s="10" t="s">
        <v>256</v>
      </c>
      <c r="F13" s="10" t="s">
        <v>128</v>
      </c>
      <c r="G13" s="10" t="s">
        <v>128</v>
      </c>
      <c r="H13" s="10"/>
    </row>
    <row r="14" customFormat="false" ht="15" hidden="false" customHeight="true" outlineLevel="0" collapsed="false">
      <c r="A14" s="29" t="s">
        <v>257</v>
      </c>
      <c r="B14" s="10" t="s">
        <v>258</v>
      </c>
      <c r="C14" s="10" t="s">
        <v>186</v>
      </c>
      <c r="D14" s="10" t="s">
        <v>259</v>
      </c>
      <c r="E14" s="10" t="s">
        <v>238</v>
      </c>
      <c r="F14" s="10" t="s">
        <v>61</v>
      </c>
      <c r="G14" s="10" t="s">
        <v>59</v>
      </c>
      <c r="H14" s="10"/>
    </row>
    <row r="15" customFormat="false" ht="15" hidden="false" customHeight="true" outlineLevel="0" collapsed="false">
      <c r="A15" s="29" t="s">
        <v>96</v>
      </c>
      <c r="B15" s="10" t="s">
        <v>260</v>
      </c>
      <c r="C15" s="10" t="s">
        <v>97</v>
      </c>
      <c r="D15" s="10" t="s">
        <v>261</v>
      </c>
      <c r="E15" s="10" t="s">
        <v>238</v>
      </c>
      <c r="F15" s="10"/>
      <c r="G15" s="10" t="s">
        <v>59</v>
      </c>
      <c r="H15" s="10"/>
    </row>
    <row r="16" customFormat="false" ht="15" hidden="false" customHeight="true" outlineLevel="0" collapsed="false">
      <c r="A16" s="29" t="s">
        <v>262</v>
      </c>
      <c r="B16" s="10" t="s">
        <v>263</v>
      </c>
      <c r="C16" s="10" t="s">
        <v>104</v>
      </c>
      <c r="D16" s="10" t="s">
        <v>264</v>
      </c>
      <c r="E16" s="10" t="s">
        <v>265</v>
      </c>
      <c r="F16" s="10" t="s">
        <v>128</v>
      </c>
      <c r="G16" s="10" t="s">
        <v>128</v>
      </c>
      <c r="H16" s="10"/>
    </row>
    <row r="17" customFormat="false" ht="15" hidden="false" customHeight="true" outlineLevel="0" collapsed="false">
      <c r="A17" s="29" t="s">
        <v>266</v>
      </c>
      <c r="B17" s="10" t="s">
        <v>267</v>
      </c>
      <c r="C17" s="10" t="s">
        <v>186</v>
      </c>
      <c r="D17" s="10" t="s">
        <v>268</v>
      </c>
      <c r="E17" s="10" t="s">
        <v>269</v>
      </c>
      <c r="F17" s="10" t="s">
        <v>61</v>
      </c>
      <c r="G17" s="10" t="s">
        <v>128</v>
      </c>
      <c r="H17" s="10"/>
    </row>
    <row r="18" customFormat="false" ht="15" hidden="false" customHeight="true" outlineLevel="0" collapsed="false">
      <c r="A18" s="29" t="s">
        <v>270</v>
      </c>
      <c r="B18" s="10" t="s">
        <v>271</v>
      </c>
      <c r="C18" s="10" t="s">
        <v>97</v>
      </c>
      <c r="D18" s="10" t="s">
        <v>272</v>
      </c>
      <c r="E18" s="10" t="s">
        <v>273</v>
      </c>
      <c r="F18" s="10"/>
      <c r="G18" s="10" t="s">
        <v>128</v>
      </c>
      <c r="H18" s="10"/>
    </row>
    <row r="19" customFormat="false" ht="15" hidden="false" customHeight="true" outlineLevel="0" collapsed="false">
      <c r="A19" s="29" t="s">
        <v>274</v>
      </c>
      <c r="B19" s="10" t="s">
        <v>275</v>
      </c>
      <c r="C19" s="10" t="s">
        <v>104</v>
      </c>
      <c r="D19" s="10" t="s">
        <v>276</v>
      </c>
      <c r="E19" s="10" t="s">
        <v>238</v>
      </c>
      <c r="F19" s="10" t="s">
        <v>61</v>
      </c>
      <c r="G19" s="10" t="s">
        <v>61</v>
      </c>
      <c r="H19" s="10"/>
    </row>
    <row r="20" customFormat="false" ht="15" hidden="false" customHeight="true" outlineLevel="0" collapsed="false">
      <c r="A20" s="29" t="s">
        <v>110</v>
      </c>
      <c r="B20" s="10" t="s">
        <v>277</v>
      </c>
      <c r="C20" s="10" t="s">
        <v>181</v>
      </c>
      <c r="D20" s="10" t="s">
        <v>278</v>
      </c>
      <c r="E20" s="10" t="s">
        <v>279</v>
      </c>
      <c r="F20" s="10" t="s">
        <v>128</v>
      </c>
      <c r="G20" s="10" t="s">
        <v>128</v>
      </c>
      <c r="H20" s="10"/>
    </row>
    <row r="21" customFormat="false" ht="15" hidden="false" customHeight="true" outlineLevel="0" collapsed="false">
      <c r="A21" s="29" t="s">
        <v>280</v>
      </c>
      <c r="B21" s="10" t="s">
        <v>281</v>
      </c>
      <c r="C21" s="10" t="s">
        <v>104</v>
      </c>
      <c r="D21" s="10" t="s">
        <v>282</v>
      </c>
      <c r="E21" s="10" t="s">
        <v>283</v>
      </c>
      <c r="F21" s="10" t="s">
        <v>128</v>
      </c>
      <c r="G21" s="10" t="s">
        <v>128</v>
      </c>
      <c r="H21" s="10"/>
    </row>
    <row r="22" customFormat="false" ht="15" hidden="false" customHeight="true" outlineLevel="0" collapsed="false">
      <c r="A22" s="29" t="s">
        <v>284</v>
      </c>
      <c r="B22" s="10" t="s">
        <v>285</v>
      </c>
      <c r="C22" s="10" t="s">
        <v>181</v>
      </c>
      <c r="D22" s="10" t="s">
        <v>286</v>
      </c>
      <c r="E22" s="10" t="s">
        <v>238</v>
      </c>
      <c r="F22" s="10" t="s">
        <v>59</v>
      </c>
      <c r="G22" s="10" t="s">
        <v>59</v>
      </c>
      <c r="H22" s="10"/>
    </row>
    <row r="23" customFormat="false" ht="15" hidden="false" customHeight="true" outlineLevel="0" collapsed="false">
      <c r="A23" s="29" t="s">
        <v>103</v>
      </c>
      <c r="B23" s="10" t="s">
        <v>287</v>
      </c>
      <c r="C23" s="10" t="s">
        <v>104</v>
      </c>
      <c r="D23" s="10" t="s">
        <v>288</v>
      </c>
      <c r="E23" s="10" t="s">
        <v>289</v>
      </c>
      <c r="F23" s="10" t="s">
        <v>61</v>
      </c>
      <c r="G23" s="10" t="s">
        <v>61</v>
      </c>
      <c r="H23" s="10"/>
    </row>
    <row r="24" customFormat="false" ht="15" hidden="false" customHeight="true" outlineLevel="0" collapsed="false">
      <c r="A24" s="29" t="s">
        <v>290</v>
      </c>
      <c r="B24" s="10"/>
      <c r="C24" s="10"/>
      <c r="D24" s="10"/>
      <c r="E24" s="10"/>
      <c r="F24" s="10"/>
      <c r="G24" s="10"/>
      <c r="H24" s="10"/>
    </row>
    <row r="25" customFormat="false" ht="15" hidden="false" customHeight="true" outlineLevel="0" collapsed="false">
      <c r="A25" s="29" t="s">
        <v>291</v>
      </c>
      <c r="B25" s="10"/>
      <c r="C25" s="10"/>
      <c r="D25" s="10"/>
      <c r="E25" s="10"/>
      <c r="F25" s="10"/>
      <c r="G25" s="10"/>
      <c r="H25" s="10"/>
    </row>
    <row r="26" customFormat="false" ht="15" hidden="false" customHeight="true" outlineLevel="0" collapsed="false">
      <c r="A26" s="29" t="s">
        <v>292</v>
      </c>
      <c r="B26" s="10"/>
      <c r="C26" s="10"/>
      <c r="D26" s="10"/>
      <c r="E26" s="10"/>
      <c r="F26" s="10"/>
      <c r="G26" s="10"/>
      <c r="H26" s="10"/>
    </row>
    <row r="27" customFormat="false" ht="15" hidden="false" customHeight="true" outlineLevel="0" collapsed="false">
      <c r="A27" s="29" t="s">
        <v>293</v>
      </c>
      <c r="B27" s="10"/>
      <c r="C27" s="10"/>
      <c r="D27" s="10"/>
      <c r="E27" s="10"/>
      <c r="F27" s="10"/>
      <c r="G27" s="10"/>
      <c r="H27" s="10"/>
    </row>
    <row r="28" customFormat="false" ht="15" hidden="false" customHeight="true" outlineLevel="0" collapsed="false">
      <c r="A28" s="29" t="s">
        <v>294</v>
      </c>
      <c r="B28" s="10"/>
      <c r="C28" s="10"/>
      <c r="D28" s="10"/>
      <c r="E28" s="10"/>
      <c r="F28" s="10"/>
      <c r="G28" s="10"/>
      <c r="H28" s="10"/>
    </row>
    <row r="29" customFormat="false" ht="15" hidden="false" customHeight="true" outlineLevel="0" collapsed="false">
      <c r="A29" s="29" t="s">
        <v>295</v>
      </c>
      <c r="B29" s="10"/>
      <c r="C29" s="10"/>
      <c r="D29" s="10"/>
      <c r="E29" s="10"/>
      <c r="F29" s="10"/>
      <c r="G29" s="10"/>
      <c r="H29" s="10"/>
    </row>
    <row r="30" customFormat="false" ht="15" hidden="false" customHeight="true" outlineLevel="0" collapsed="false">
      <c r="A30" s="29" t="s">
        <v>296</v>
      </c>
      <c r="B30" s="10"/>
      <c r="C30" s="10"/>
      <c r="D30" s="10"/>
      <c r="E30" s="10"/>
      <c r="F30" s="10"/>
      <c r="G30" s="10"/>
      <c r="H30" s="10"/>
    </row>
    <row r="31" customFormat="false" ht="15" hidden="false" customHeight="true" outlineLevel="0" collapsed="false">
      <c r="A31" s="29" t="s">
        <v>297</v>
      </c>
      <c r="B31" s="10"/>
      <c r="C31" s="10"/>
      <c r="D31" s="10"/>
      <c r="E31" s="10"/>
      <c r="F31" s="10"/>
      <c r="G31" s="10"/>
      <c r="H31" s="10"/>
    </row>
    <row r="32" customFormat="false" ht="15" hidden="false" customHeight="true" outlineLevel="0" collapsed="false">
      <c r="A32" s="29" t="s">
        <v>298</v>
      </c>
      <c r="B32" s="10"/>
      <c r="C32" s="10"/>
      <c r="D32" s="10"/>
      <c r="E32" s="10"/>
      <c r="F32" s="10"/>
      <c r="G32" s="10"/>
      <c r="H32" s="10"/>
    </row>
    <row r="33" customFormat="false" ht="15" hidden="false" customHeight="true" outlineLevel="0" collapsed="false">
      <c r="A33" s="29" t="s">
        <v>299</v>
      </c>
      <c r="B33" s="10"/>
      <c r="C33" s="10"/>
      <c r="D33" s="10"/>
      <c r="E33" s="10"/>
      <c r="F33" s="10"/>
      <c r="G33" s="10"/>
      <c r="H33" s="10"/>
    </row>
    <row r="34" customFormat="false" ht="15" hidden="false" customHeight="true" outlineLevel="0" collapsed="false">
      <c r="A34" s="29" t="s">
        <v>300</v>
      </c>
      <c r="B34" s="10"/>
      <c r="C34" s="10"/>
      <c r="D34" s="10"/>
      <c r="E34" s="10"/>
      <c r="F34" s="10"/>
      <c r="G34" s="10"/>
      <c r="H34" s="10"/>
    </row>
    <row r="35" customFormat="false" ht="15" hidden="false" customHeight="true" outlineLevel="0" collapsed="false">
      <c r="A35" s="29" t="s">
        <v>301</v>
      </c>
      <c r="B35" s="10"/>
      <c r="C35" s="10"/>
      <c r="D35" s="10"/>
      <c r="E35" s="10"/>
      <c r="F35" s="10"/>
      <c r="G35" s="10"/>
      <c r="H35" s="10"/>
    </row>
    <row r="36" customFormat="false" ht="15" hidden="false" customHeight="true" outlineLevel="0" collapsed="false">
      <c r="A36" s="29" t="s">
        <v>302</v>
      </c>
      <c r="B36" s="10"/>
      <c r="C36" s="10"/>
      <c r="D36" s="10"/>
      <c r="E36" s="10"/>
      <c r="F36" s="10"/>
      <c r="G36" s="10"/>
      <c r="H36" s="10"/>
    </row>
    <row r="37" customFormat="false" ht="15" hidden="false" customHeight="true" outlineLevel="0" collapsed="false">
      <c r="A37" s="29" t="s">
        <v>303</v>
      </c>
      <c r="B37" s="10"/>
      <c r="C37" s="10"/>
      <c r="D37" s="10"/>
      <c r="E37" s="10"/>
      <c r="F37" s="10"/>
      <c r="G37" s="10"/>
      <c r="H37" s="10"/>
    </row>
    <row r="38" customFormat="false" ht="15" hidden="false" customHeight="true" outlineLevel="0" collapsed="false">
      <c r="A38" s="29" t="s">
        <v>304</v>
      </c>
      <c r="B38" s="10"/>
      <c r="C38" s="10"/>
      <c r="D38" s="10"/>
      <c r="E38" s="10"/>
      <c r="F38" s="10"/>
      <c r="G38" s="10"/>
      <c r="H38" s="10"/>
    </row>
    <row r="39" customFormat="false" ht="15" hidden="false" customHeight="true" outlineLevel="0" collapsed="false">
      <c r="A39" s="29" t="s">
        <v>305</v>
      </c>
      <c r="B39" s="10"/>
      <c r="C39" s="10"/>
      <c r="D39" s="10"/>
      <c r="E39" s="10"/>
      <c r="F39" s="10"/>
      <c r="G39" s="10"/>
      <c r="H39" s="10"/>
    </row>
    <row r="40" customFormat="false" ht="15" hidden="false" customHeight="true" outlineLevel="0" collapsed="false">
      <c r="A40" s="29" t="s">
        <v>306</v>
      </c>
      <c r="B40" s="10"/>
      <c r="C40" s="10"/>
      <c r="D40" s="10"/>
      <c r="E40" s="10"/>
      <c r="F40" s="10"/>
      <c r="G40" s="10"/>
      <c r="H40" s="10"/>
    </row>
    <row r="41" customFormat="false" ht="15" hidden="false" customHeight="true" outlineLevel="0" collapsed="false">
      <c r="A41" s="29" t="s">
        <v>307</v>
      </c>
      <c r="B41" s="10"/>
      <c r="C41" s="10"/>
      <c r="D41" s="10"/>
      <c r="E41" s="10"/>
      <c r="F41" s="10"/>
      <c r="G41" s="10"/>
      <c r="H41" s="10"/>
    </row>
    <row r="42" customFormat="false" ht="15" hidden="false" customHeight="true" outlineLevel="0" collapsed="false">
      <c r="A42" s="29" t="s">
        <v>308</v>
      </c>
      <c r="B42" s="10"/>
      <c r="C42" s="10"/>
      <c r="D42" s="10"/>
      <c r="E42" s="10"/>
      <c r="F42" s="10"/>
      <c r="G42" s="10"/>
      <c r="H42" s="10"/>
    </row>
    <row r="43" customFormat="false" ht="15" hidden="false" customHeight="true" outlineLevel="0" collapsed="false">
      <c r="A43" s="29" t="s">
        <v>309</v>
      </c>
      <c r="B43" s="10"/>
      <c r="C43" s="10"/>
      <c r="D43" s="10"/>
      <c r="E43" s="10"/>
      <c r="F43" s="10"/>
      <c r="G43" s="10"/>
      <c r="H43" s="10"/>
    </row>
    <row r="44" customFormat="false" ht="15" hidden="false" customHeight="true" outlineLevel="0" collapsed="false">
      <c r="A44" s="29" t="s">
        <v>310</v>
      </c>
      <c r="B44" s="10"/>
      <c r="C44" s="10"/>
      <c r="D44" s="10"/>
      <c r="E44" s="10"/>
      <c r="F44" s="10"/>
      <c r="G44" s="10"/>
      <c r="H44" s="10"/>
    </row>
    <row r="45" customFormat="false" ht="15" hidden="false" customHeight="true" outlineLevel="0" collapsed="false">
      <c r="A45" s="29" t="s">
        <v>311</v>
      </c>
      <c r="B45" s="10"/>
      <c r="C45" s="10"/>
      <c r="D45" s="10"/>
      <c r="E45" s="10"/>
      <c r="F45" s="10"/>
      <c r="G45" s="10"/>
      <c r="H45" s="10"/>
    </row>
    <row r="46" customFormat="false" ht="15" hidden="false" customHeight="true" outlineLevel="0" collapsed="false">
      <c r="A46" s="29" t="s">
        <v>312</v>
      </c>
      <c r="B46" s="10"/>
      <c r="C46" s="10"/>
      <c r="D46" s="10"/>
      <c r="E46" s="10"/>
      <c r="F46" s="10"/>
      <c r="G46" s="10"/>
      <c r="H46" s="10"/>
    </row>
    <row r="47" customFormat="false" ht="15" hidden="false" customHeight="true" outlineLevel="0" collapsed="false">
      <c r="A47" s="29" t="s">
        <v>313</v>
      </c>
      <c r="B47" s="10"/>
      <c r="C47" s="10"/>
      <c r="D47" s="10"/>
      <c r="E47" s="10"/>
      <c r="F47" s="10"/>
      <c r="G47" s="10"/>
      <c r="H47" s="10"/>
    </row>
    <row r="48" customFormat="false" ht="15" hidden="false" customHeight="true" outlineLevel="0" collapsed="false">
      <c r="A48" s="29" t="s">
        <v>314</v>
      </c>
      <c r="B48" s="10"/>
      <c r="C48" s="10"/>
      <c r="D48" s="10"/>
      <c r="E48" s="10"/>
      <c r="F48" s="10"/>
      <c r="G48" s="10"/>
      <c r="H48" s="10"/>
    </row>
    <row r="49" customFormat="false" ht="15" hidden="false" customHeight="true" outlineLevel="0" collapsed="false">
      <c r="A49" s="29" t="s">
        <v>315</v>
      </c>
      <c r="B49" s="10"/>
      <c r="C49" s="10"/>
      <c r="D49" s="10"/>
      <c r="E49" s="10"/>
      <c r="F49" s="10"/>
      <c r="G49" s="10"/>
      <c r="H49" s="10"/>
    </row>
    <row r="50" customFormat="false" ht="15" hidden="false" customHeight="true" outlineLevel="0" collapsed="false">
      <c r="A50" s="29" t="s">
        <v>316</v>
      </c>
      <c r="B50" s="10"/>
      <c r="C50" s="10"/>
      <c r="D50" s="10"/>
      <c r="E50" s="10"/>
      <c r="F50" s="10"/>
      <c r="G50" s="10"/>
      <c r="H50" s="10"/>
    </row>
    <row r="51" customFormat="false" ht="15" hidden="false" customHeight="true" outlineLevel="0" collapsed="false">
      <c r="A51" s="29" t="s">
        <v>317</v>
      </c>
      <c r="B51" s="10"/>
      <c r="C51" s="10"/>
      <c r="D51" s="10"/>
      <c r="E51" s="10"/>
      <c r="F51" s="10"/>
      <c r="G51" s="10"/>
      <c r="H51" s="10"/>
    </row>
    <row r="52" customFormat="false" ht="15" hidden="false" customHeight="true" outlineLevel="0" collapsed="false">
      <c r="A52" s="29" t="s">
        <v>318</v>
      </c>
      <c r="B52" s="10"/>
      <c r="C52" s="10"/>
      <c r="D52" s="10"/>
      <c r="E52" s="10"/>
      <c r="F52" s="10"/>
      <c r="G52" s="10"/>
      <c r="H52" s="10"/>
    </row>
    <row r="53" customFormat="false" ht="15" hidden="false" customHeight="true" outlineLevel="0" collapsed="false">
      <c r="A53" s="29" t="s">
        <v>319</v>
      </c>
      <c r="B53" s="10"/>
      <c r="C53" s="10"/>
      <c r="D53" s="10"/>
      <c r="E53" s="10"/>
      <c r="F53" s="10"/>
      <c r="G53" s="10"/>
      <c r="H53" s="10"/>
    </row>
    <row r="54" customFormat="false" ht="15" hidden="false" customHeight="true" outlineLevel="0" collapsed="false">
      <c r="A54" s="29" t="s">
        <v>320</v>
      </c>
      <c r="B54" s="10"/>
      <c r="C54" s="10"/>
      <c r="D54" s="10"/>
      <c r="E54" s="10"/>
      <c r="F54" s="10"/>
      <c r="G54" s="10"/>
      <c r="H54" s="10"/>
    </row>
    <row r="55" customFormat="false" ht="15" hidden="false" customHeight="true" outlineLevel="0" collapsed="false">
      <c r="A55" s="29" t="s">
        <v>321</v>
      </c>
      <c r="B55" s="10"/>
      <c r="C55" s="10"/>
      <c r="D55" s="10"/>
      <c r="E55" s="10"/>
      <c r="F55" s="10"/>
      <c r="G55" s="10"/>
      <c r="H55" s="10"/>
    </row>
  </sheetData>
  <mergeCells count="1">
    <mergeCell ref="A3:H3"/>
  </mergeCells>
  <dataValidations count="3">
    <dataValidation allowBlank="true" errorStyle="stop" operator="between" showDropDown="false" showErrorMessage="false" showInputMessage="false" sqref="C6:C55" type="list">
      <formula1>"Observed,Empirically estimated,Modelled,Transferred,Assumed"</formula1>
      <formula2>0</formula2>
    </dataValidation>
    <dataValidation allowBlank="true" errorStyle="stop" operator="between" showDropDown="false" showErrorMessage="false" showInputMessage="false" sqref="F6:F55" type="list">
      <formula1>"High,Moderate,Low"</formula1>
      <formula2>0</formula2>
    </dataValidation>
    <dataValidation allowBlank="true" errorStyle="stop" operator="between" showDropDown="false" showErrorMessage="false" showInputMessage="false" sqref="G6:G55" type="list">
      <formula1>"High,Moderate,Low"</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1C1E"/>
    <pageSetUpPr fitToPage="true"/>
  </sheetPr>
  <dimension ref="A1:E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4" min="2" style="1" width="20"/>
    <col collapsed="false" customWidth="true" hidden="false" outlineLevel="0" max="5" min="5" style="1" width="46"/>
  </cols>
  <sheetData>
    <row r="1" customFormat="false" ht="15" hidden="false" customHeight="true" outlineLevel="0" collapsed="false">
      <c r="A1" s="2" t="s">
        <v>0</v>
      </c>
    </row>
    <row r="2" customFormat="false" ht="25.5" hidden="false" customHeight="true" outlineLevel="0" collapsed="false">
      <c r="A2" s="3" t="s">
        <v>322</v>
      </c>
    </row>
    <row r="3" customFormat="false" ht="42" hidden="false" customHeight="true" outlineLevel="0" collapsed="false">
      <c r="A3" s="4" t="s">
        <v>323</v>
      </c>
      <c r="B3" s="4"/>
      <c r="C3" s="4"/>
      <c r="D3" s="4"/>
      <c r="E3" s="4"/>
    </row>
    <row r="5" customFormat="false" ht="30" hidden="false" customHeight="true" outlineLevel="0" collapsed="false">
      <c r="A5" s="5" t="s">
        <v>324</v>
      </c>
      <c r="B5" s="6" t="s">
        <v>59</v>
      </c>
      <c r="C5" s="6" t="s">
        <v>60</v>
      </c>
      <c r="D5" s="6" t="s">
        <v>61</v>
      </c>
      <c r="E5" s="6" t="s">
        <v>325</v>
      </c>
    </row>
    <row r="6" customFormat="false" ht="15" hidden="false" customHeight="true" outlineLevel="0" collapsed="false">
      <c r="A6" s="8" t="s">
        <v>74</v>
      </c>
      <c r="B6" s="24" t="n">
        <f aca="false">'02 Intervention'!B22</f>
        <v>352311806.16597</v>
      </c>
      <c r="C6" s="24" t="n">
        <f aca="false">'02 Intervention'!C22</f>
        <v>194121493.391284</v>
      </c>
      <c r="D6" s="24" t="n">
        <f aca="false">'02 Intervention'!D22</f>
        <v>140724722.466388</v>
      </c>
    </row>
    <row r="7" customFormat="false" ht="15" hidden="false" customHeight="true" outlineLevel="0" collapsed="false">
      <c r="A7" s="8" t="s">
        <v>326</v>
      </c>
      <c r="B7" s="24" t="n">
        <f aca="false">'06 Economic Consequences'!L26</f>
        <v>222736817.882614</v>
      </c>
      <c r="C7" s="24" t="n">
        <f aca="false">'06 Economic Consequences'!M26</f>
        <v>2392180227.83549</v>
      </c>
      <c r="D7" s="24" t="n">
        <f aca="false">'06 Economic Consequences'!N26</f>
        <v>6538844044.93619</v>
      </c>
    </row>
    <row r="8" customFormat="false" ht="15" hidden="false" customHeight="true" outlineLevel="0" collapsed="false">
      <c r="A8" s="8" t="s">
        <v>327</v>
      </c>
      <c r="B8" s="24" t="n">
        <f aca="false">B7-B6</f>
        <v>-129574988.283356</v>
      </c>
      <c r="C8" s="24" t="n">
        <f aca="false">C7-C6</f>
        <v>2198058734.4442</v>
      </c>
      <c r="D8" s="24" t="n">
        <f aca="false">D7-D6</f>
        <v>6398119322.4698</v>
      </c>
    </row>
    <row r="9" customFormat="false" ht="15" hidden="false" customHeight="true" outlineLevel="0" collapsed="false">
      <c r="A9" s="7" t="s">
        <v>17</v>
      </c>
      <c r="B9" s="28" t="n">
        <f aca="false">IF(B6=0,0,B7/B6)</f>
        <v>0.632215026531598</v>
      </c>
      <c r="C9" s="28" t="n">
        <f aca="false">IF(C6=0,0,C7/C6)</f>
        <v>12.3231085133559</v>
      </c>
      <c r="D9" s="28" t="n">
        <f aca="false">IF(D6=0,0,D7/D6)</f>
        <v>46.4654961142168</v>
      </c>
      <c r="E9" s="8" t="str">
        <f aca="false">IF(C6=0,"Enter costs on 02.",IF(C7=0,"Enter probabilities on 04 and consequences on 06.",IF(B9&lt;1,"Below 1× in the low scenario: the case depends on the central or high assumptions.","At least 1× across all three scenarios.")))</f>
        <v>Below 1× in the low scenario: the case depends on the central or high assumptions.</v>
      </c>
    </row>
    <row r="11" customFormat="false" ht="15" hidden="false" customHeight="true" outlineLevel="0" collapsed="false">
      <c r="A11" s="8" t="s">
        <v>328</v>
      </c>
      <c r="B11" s="19" t="n">
        <f aca="false">'04 Counterfactual'!B7</f>
        <v>1</v>
      </c>
      <c r="C11" s="19" t="n">
        <f aca="false">'04 Counterfactual'!C7</f>
        <v>1</v>
      </c>
      <c r="D11" s="19" t="n">
        <f aca="false">'04 Counterfactual'!D7</f>
        <v>1</v>
      </c>
    </row>
    <row r="12" customFormat="false" ht="15" hidden="false" customHeight="true" outlineLevel="0" collapsed="false">
      <c r="A12" s="8" t="s">
        <v>329</v>
      </c>
      <c r="B12" s="19" t="n">
        <f aca="false">'04 Counterfactual'!B8</f>
        <v>1</v>
      </c>
      <c r="C12" s="19" t="n">
        <f aca="false">'04 Counterfactual'!C8</f>
        <v>1</v>
      </c>
      <c r="D12" s="19" t="n">
        <f aca="false">'04 Counterfactual'!D8</f>
        <v>1</v>
      </c>
    </row>
    <row r="13" customFormat="false" ht="15" hidden="false" customHeight="true" outlineLevel="0" collapsed="false">
      <c r="A13" s="8" t="s">
        <v>120</v>
      </c>
      <c r="B13" s="19" t="n">
        <f aca="false">'04 Counterfactual'!B9</f>
        <v>0</v>
      </c>
      <c r="C13" s="19" t="n">
        <f aca="false">'04 Counterfactual'!C9</f>
        <v>0</v>
      </c>
      <c r="D13" s="19" t="n">
        <f aca="false">'04 Counterfactual'!D9</f>
        <v>0</v>
      </c>
    </row>
    <row r="14" customFormat="false" ht="15" hidden="false" customHeight="true" outlineLevel="0" collapsed="false">
      <c r="A14" s="8" t="s">
        <v>23</v>
      </c>
      <c r="B14" s="27" t="str">
        <f aca="false">IF('04 Counterfactual'!B13="","Not stated",'04 Counterfactual'!B13)</f>
        <v>Moderate</v>
      </c>
      <c r="C14" s="27" t="str">
        <f aca="false">IF('04 Counterfactual'!C13="","Not stated",'04 Counterfactual'!C13)</f>
        <v>Moderate</v>
      </c>
      <c r="D14" s="27" t="str">
        <f aca="false">IF('04 Counterfactual'!D13="","Not stated",'04 Counterfactual'!D13)</f>
        <v>Moderate</v>
      </c>
      <c r="E14" s="8" t="str">
        <f aca="false">IF(COUNTIF(B14:D14,"Low")&gt;0,"Low counterfactual confidence in at least one scenario — treat the ratio as illustrative.",IF(COUNTIF(B14:D14,"Not stated")&gt;0,"State counterfactual confidence on 04.",""))</f>
        <v/>
      </c>
    </row>
    <row r="16" customFormat="false" ht="15" hidden="false" customHeight="true" outlineLevel="0" collapsed="false">
      <c r="A16" s="8" t="s">
        <v>330</v>
      </c>
      <c r="B16" s="19" t="n">
        <f aca="false">'06 Economic Consequences'!L27</f>
        <v>0.00427205585267822</v>
      </c>
      <c r="C16" s="19" t="n">
        <f aca="false">'06 Economic Consequences'!M27</f>
        <v>0.00155650209583988</v>
      </c>
      <c r="D16" s="19" t="n">
        <f aca="false">'06 Economic Consequences'!N27</f>
        <v>0.00202465064340058</v>
      </c>
      <c r="E16" s="8" t="str">
        <f aca="false">IF(C7=0,"",IF(C17&gt;0.5,"Caution: most central avoided value rests on transferred or assumed evidence.",IF(C16&gt;=0.5,"Most central avoided value is supported by observed or empirical evidence.","Most central avoided value is modelled.")))</f>
        <v>Most central avoided value is modelled.</v>
      </c>
    </row>
    <row r="17" customFormat="false" ht="15" hidden="false" customHeight="true" outlineLevel="0" collapsed="false">
      <c r="A17" s="8" t="s">
        <v>331</v>
      </c>
      <c r="B17" s="19" t="n">
        <f aca="false">'06 Economic Consequences'!L28</f>
        <v>0.382972286210508</v>
      </c>
      <c r="C17" s="19" t="n">
        <f aca="false">'06 Economic Consequences'!M28</f>
        <v>0.24961087447604</v>
      </c>
      <c r="D17" s="19" t="n">
        <f aca="false">'06 Economic Consequences'!N28</f>
        <v>0.246558615723395</v>
      </c>
    </row>
    <row r="19" customFormat="false" ht="15" hidden="false" customHeight="true" outlineLevel="0" collapsed="false">
      <c r="A19" s="7" t="s">
        <v>332</v>
      </c>
    </row>
    <row r="20" customFormat="false" ht="15" hidden="false" customHeight="true" outlineLevel="0" collapsed="false">
      <c r="A20" s="8" t="s">
        <v>104</v>
      </c>
      <c r="C20" s="26" t="n">
        <f aca="false">COUNTIF('08 Evidence Register'!$C$6:$C$55,"Observed")</f>
        <v>5</v>
      </c>
    </row>
    <row r="21" customFormat="false" ht="15" hidden="false" customHeight="true" outlineLevel="0" collapsed="false">
      <c r="A21" s="8" t="s">
        <v>90</v>
      </c>
      <c r="C21" s="26" t="n">
        <f aca="false">COUNTIF('08 Evidence Register'!$C$6:$C$55,"Empirically estimated")</f>
        <v>4</v>
      </c>
    </row>
    <row r="22" customFormat="false" ht="15" hidden="false" customHeight="true" outlineLevel="0" collapsed="false">
      <c r="A22" s="8" t="s">
        <v>186</v>
      </c>
      <c r="C22" s="26" t="n">
        <f aca="false">COUNTIF('08 Evidence Register'!$C$6:$C$55,"Modelled")</f>
        <v>2</v>
      </c>
    </row>
    <row r="23" customFormat="false" ht="15" hidden="false" customHeight="true" outlineLevel="0" collapsed="false">
      <c r="A23" s="8" t="s">
        <v>181</v>
      </c>
      <c r="C23" s="26" t="n">
        <f aca="false">COUNTIF('08 Evidence Register'!$C$6:$C$55,"Transferred")</f>
        <v>5</v>
      </c>
    </row>
    <row r="24" customFormat="false" ht="15" hidden="false" customHeight="true" outlineLevel="0" collapsed="false">
      <c r="A24" s="8" t="s">
        <v>97</v>
      </c>
      <c r="C24" s="26" t="n">
        <f aca="false">COUNTIF('08 Evidence Register'!$C$6:$C$55,"Assumed")</f>
        <v>2</v>
      </c>
    </row>
    <row r="25" customFormat="false" ht="15" hidden="false" customHeight="true" outlineLevel="0" collapsed="false">
      <c r="A25" s="8" t="s">
        <v>333</v>
      </c>
      <c r="C25" s="26" t="n">
        <f aca="false">'06 Economic Consequences'!M29</f>
        <v>0</v>
      </c>
      <c r="E25" s="8" t="str">
        <f aca="false">IF(C25&gt;0,"Record an evidence basis for every included consequence on 06.","")</f>
        <v/>
      </c>
    </row>
  </sheetData>
  <mergeCells count="1">
    <mergeCell ref="A3:E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1C1E"/>
    <pageSetUpPr fitToPage="true"/>
  </sheetPr>
  <dimension ref="A1:F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6"/>
    <col collapsed="false" customWidth="true" hidden="false" outlineLevel="0" max="4" min="2" style="1" width="18"/>
    <col collapsed="false" customWidth="true" hidden="false" outlineLevel="0" max="6" min="5" style="1" width="40"/>
  </cols>
  <sheetData>
    <row r="1" customFormat="false" ht="15" hidden="false" customHeight="true" outlineLevel="0" collapsed="false">
      <c r="A1" s="2" t="s">
        <v>0</v>
      </c>
    </row>
    <row r="2" customFormat="false" ht="25.5" hidden="false" customHeight="true" outlineLevel="0" collapsed="false">
      <c r="A2" s="3" t="s">
        <v>334</v>
      </c>
    </row>
    <row r="3" customFormat="false" ht="42" hidden="false" customHeight="true" outlineLevel="0" collapsed="false">
      <c r="A3" s="4" t="s">
        <v>335</v>
      </c>
      <c r="B3" s="4"/>
      <c r="C3" s="4"/>
      <c r="D3" s="4"/>
      <c r="E3" s="4"/>
      <c r="F3" s="4"/>
    </row>
    <row r="5" customFormat="false" ht="15.75" hidden="false" customHeight="true" outlineLevel="0" collapsed="false">
      <c r="A5" s="30" t="str">
        <f aca="false">IF('02 Intervention'!B6="","[Intervention not yet described on 02]",'02 Intervention'!B6)</f>
        <v>National annual mass dog vaccination against rabies (worked example)</v>
      </c>
      <c r="B5" s="30"/>
      <c r="C5" s="30"/>
      <c r="D5" s="30"/>
      <c r="E5" s="30"/>
      <c r="F5" s="30"/>
    </row>
    <row r="6" customFormat="false" ht="15" hidden="false" customHeight="true" outlineLevel="0" collapsed="false">
      <c r="A6" s="21" t="str">
        <f aca="false">IF('02 Intervention'!B7="","",'02 Intervention'!B7&amp;" · ")&amp;IF('02 Intervention'!B8="","",'02 Intervention'!B8&amp;" · ")&amp;"Currency: "&amp;IF('02 Intervention'!B9="","not stated",'02 Intervention'!B9)&amp;IF('02 Intervention'!B10="",""," ("&amp;'02 Intervention'!B10&amp;" prices)")</f>
        <v>Dog-mediated rabies (endemic) · Ethiopia — national dog population, estimated 11.7 million · Currency: USD (Mixed (2012–2025 sources, unadjusted) — see Evidence Register prices)</v>
      </c>
      <c r="B6" s="21"/>
      <c r="C6" s="21"/>
      <c r="D6" s="21"/>
      <c r="E6" s="21"/>
      <c r="F6" s="21"/>
    </row>
    <row r="8" customFormat="false" ht="30" hidden="false" customHeight="true" outlineLevel="0" collapsed="false">
      <c r="A8" s="5" t="s">
        <v>336</v>
      </c>
      <c r="B8" s="6" t="s">
        <v>59</v>
      </c>
      <c r="C8" s="6" t="s">
        <v>60</v>
      </c>
      <c r="D8" s="6" t="s">
        <v>61</v>
      </c>
      <c r="E8" s="6" t="s">
        <v>337</v>
      </c>
      <c r="F8" s="6" t="s">
        <v>338</v>
      </c>
    </row>
    <row r="9" customFormat="false" ht="30" hidden="false" customHeight="true" outlineLevel="0" collapsed="false">
      <c r="A9" s="8" t="s">
        <v>339</v>
      </c>
      <c r="B9" s="24" t="n">
        <f aca="false">'09 Scenario Analysis'!B6</f>
        <v>352311806.16597</v>
      </c>
      <c r="C9" s="24" t="n">
        <f aca="false">'09 Scenario Analysis'!C6</f>
        <v>194121493.391284</v>
      </c>
      <c r="D9" s="24" t="n">
        <f aca="false">'09 Scenario Analysis'!D6</f>
        <v>140724722.466388</v>
      </c>
      <c r="E9" s="8" t="str">
        <f aca="false">"Primary payer: "&amp;'07 Who Pays &amp; Benefits'!B21</f>
        <v>Primary payer: Government</v>
      </c>
      <c r="F9" s="8" t="s">
        <v>340</v>
      </c>
    </row>
    <row r="10" customFormat="false" ht="30" hidden="false" customHeight="true" outlineLevel="0" collapsed="false">
      <c r="A10" s="8" t="s">
        <v>341</v>
      </c>
      <c r="B10" s="27" t="str">
        <f aca="false">COUNTA('03 Capability'!A6:A25)&amp;" recorded"</f>
        <v>4 recorded</v>
      </c>
      <c r="C10" s="27" t="str">
        <f aca="false">COUNTA('03 Capability'!A6:A25)&amp;" recorded"</f>
        <v>4 recorded</v>
      </c>
      <c r="D10" s="27" t="str">
        <f aca="false">COUNTA('03 Capability'!A6:A25)&amp;" recorded"</f>
        <v>4 recorded</v>
      </c>
      <c r="E10" s="8" t="str">
        <f aca="false">"See 03"</f>
        <v>See 03</v>
      </c>
      <c r="F10" s="8" t="s">
        <v>342</v>
      </c>
    </row>
    <row r="11" customFormat="false" ht="30" hidden="false" customHeight="true" outlineLevel="0" collapsed="false">
      <c r="A11" s="8" t="s">
        <v>343</v>
      </c>
      <c r="B11" s="19" t="str">
        <f aca="false">IF(AND('09 Scenario Analysis'!B11=1,'09 Scenario Analysis'!B12=1),"Endemic: see 05",'09 Scenario Analysis'!B13)</f>
        <v>Endemic: see 05</v>
      </c>
      <c r="C11" s="19" t="str">
        <f aca="false">IF(AND('09 Scenario Analysis'!C11=1,'09 Scenario Analysis'!C12=1),"Endemic: see 05",'09 Scenario Analysis'!C13)</f>
        <v>Endemic: see 05</v>
      </c>
      <c r="D11" s="19" t="str">
        <f aca="false">IF(AND('09 Scenario Analysis'!D11=1,'09 Scenario Analysis'!D12=1),"Endemic: see 05",'09 Scenario Analysis'!D13)</f>
        <v>Endemic: see 05</v>
      </c>
      <c r="E11" s="8" t="str">
        <f aca="false">"Confidence: "&amp;'09 Scenario Analysis'!C14</f>
        <v>Confidence: Moderate</v>
      </c>
      <c r="F11" s="8" t="s">
        <v>344</v>
      </c>
    </row>
    <row r="12" customFormat="false" ht="30" hidden="false" customHeight="true" outlineLevel="0" collapsed="false">
      <c r="A12" s="8" t="s">
        <v>345</v>
      </c>
      <c r="B12" s="27" t="str">
        <f aca="false">COUNTA('05 Risk &amp; Outcomes'!A6:A25)&amp;" recorded"</f>
        <v>3 recorded</v>
      </c>
      <c r="C12" s="27" t="str">
        <f aca="false">COUNTA('05 Risk &amp; Outcomes'!A6:A25)&amp;" recorded"</f>
        <v>3 recorded</v>
      </c>
      <c r="D12" s="27" t="str">
        <f aca="false">COUNTA('05 Risk &amp; Outcomes'!A6:A25)&amp;" recorded"</f>
        <v>3 recorded</v>
      </c>
      <c r="E12" s="8" t="str">
        <f aca="false">"See 05"</f>
        <v>See 05</v>
      </c>
      <c r="F12" s="8" t="s">
        <v>346</v>
      </c>
    </row>
    <row r="13" customFormat="false" ht="30" hidden="false" customHeight="true" outlineLevel="0" collapsed="false">
      <c r="A13" s="8" t="s">
        <v>347</v>
      </c>
      <c r="B13" s="24" t="n">
        <f aca="false">'09 Scenario Analysis'!B7</f>
        <v>222736817.882614</v>
      </c>
      <c r="C13" s="24" t="n">
        <f aca="false">'09 Scenario Analysis'!C7</f>
        <v>2392180227.83549</v>
      </c>
      <c r="D13" s="24" t="n">
        <f aca="false">'09 Scenario Analysis'!D7</f>
        <v>6538844044.93619</v>
      </c>
      <c r="E13" s="8" t="str">
        <f aca="false">TEXT('09 Scenario Analysis'!C16,"0%")&amp;" observed/empirical · "&amp;TEXT('09 Scenario Analysis'!C17,"0%")&amp;" transferred/assumed"</f>
        <v>0% observed/empirical · 25% transferred/assumed</v>
      </c>
      <c r="F13" s="8" t="s">
        <v>348</v>
      </c>
    </row>
    <row r="14" customFormat="false" ht="30" hidden="false" customHeight="true" outlineLevel="0" collapsed="false">
      <c r="A14" s="7" t="s">
        <v>17</v>
      </c>
      <c r="B14" s="28" t="n">
        <f aca="false">'09 Scenario Analysis'!B9</f>
        <v>0.632215026531598</v>
      </c>
      <c r="C14" s="28" t="n">
        <f aca="false">'09 Scenario Analysis'!C9</f>
        <v>12.3231085133559</v>
      </c>
      <c r="D14" s="28" t="n">
        <f aca="false">'09 Scenario Analysis'!D9</f>
        <v>46.4654961142168</v>
      </c>
      <c r="E14" s="8" t="str">
        <f aca="false">'09 Scenario Analysis'!E16</f>
        <v>Most central avoided value is modelled.</v>
      </c>
      <c r="F14" s="8" t="s">
        <v>349</v>
      </c>
    </row>
    <row r="15" customFormat="false" ht="30" hidden="false" customHeight="true" outlineLevel="0" collapsed="false">
      <c r="A15" s="8" t="s">
        <v>350</v>
      </c>
      <c r="B15" s="31"/>
      <c r="C15" s="32" t="n">
        <f aca="false">'07 Who Pays &amp; Benefits'!B22</f>
        <v>0.00767237556739789</v>
      </c>
      <c r="D15" s="31"/>
      <c r="E15" s="8" t="str">
        <f aca="false">"Allocation: "&amp;'07 Who Pays &amp; Benefits'!D19</f>
        <v>Allocation: Reconciled</v>
      </c>
      <c r="F15" s="8" t="s">
        <v>351</v>
      </c>
    </row>
    <row r="16" customFormat="false" ht="30" hidden="false" customHeight="true" outlineLevel="0" collapsed="false">
      <c r="A16" s="8" t="s">
        <v>352</v>
      </c>
      <c r="B16" s="31"/>
      <c r="C16" s="27" t="str">
        <f aca="false">COUNTA('11 Non-Monetised Effects'!C6:C25)&amp;" assessed"</f>
        <v>7 assessed</v>
      </c>
      <c r="D16" s="31"/>
      <c r="E16" s="8" t="str">
        <f aca="false">"See 11"</f>
        <v>See 11</v>
      </c>
      <c r="F16" s="8" t="s">
        <v>353</v>
      </c>
    </row>
    <row r="18" customFormat="false" ht="30" hidden="false" customHeight="true" outlineLevel="0" collapsed="false">
      <c r="A18" s="21" t="str">
        <f aca="false">IF('09 Scenario Analysis'!E9="","",'09 Scenario Analysis'!E9&amp;" "&amp;'09 Scenario Analysis'!E14)</f>
        <v>Below 1× in the low scenario: the case depends on the central or high assumptions. </v>
      </c>
      <c r="B18" s="21"/>
      <c r="C18" s="21"/>
      <c r="D18" s="21"/>
      <c r="E18" s="21"/>
      <c r="F18" s="21"/>
    </row>
  </sheetData>
  <mergeCells count="4">
    <mergeCell ref="A3:F3"/>
    <mergeCell ref="A5:F5"/>
    <mergeCell ref="A6:F6"/>
    <mergeCell ref="A18:F18"/>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1C1E"/>
    <pageSetUpPr fitToPage="true"/>
  </sheetPr>
  <dimension ref="A1:F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2" min="2" style="1" width="26"/>
    <col collapsed="false" customWidth="true" hidden="false" outlineLevel="0" max="4" min="3" style="1" width="16"/>
    <col collapsed="false" customWidth="true" hidden="false" outlineLevel="0" max="5" min="5" style="1" width="14"/>
    <col collapsed="false" customWidth="true" hidden="false" outlineLevel="0" max="6" min="6" style="1" width="44"/>
  </cols>
  <sheetData>
    <row r="1" customFormat="false" ht="15" hidden="false" customHeight="true" outlineLevel="0" collapsed="false">
      <c r="A1" s="2" t="s">
        <v>0</v>
      </c>
    </row>
    <row r="2" customFormat="false" ht="25.5" hidden="false" customHeight="true" outlineLevel="0" collapsed="false">
      <c r="A2" s="3" t="s">
        <v>354</v>
      </c>
    </row>
    <row r="3" customFormat="false" ht="42" hidden="false" customHeight="true" outlineLevel="0" collapsed="false">
      <c r="A3" s="4" t="s">
        <v>355</v>
      </c>
      <c r="B3" s="4"/>
      <c r="C3" s="4"/>
      <c r="D3" s="4"/>
      <c r="E3" s="4"/>
      <c r="F3" s="4"/>
    </row>
    <row r="5" customFormat="false" ht="30" hidden="false" customHeight="true" outlineLevel="0" collapsed="false">
      <c r="A5" s="5" t="s">
        <v>356</v>
      </c>
      <c r="B5" s="6" t="s">
        <v>357</v>
      </c>
      <c r="C5" s="6" t="s">
        <v>358</v>
      </c>
      <c r="D5" s="6" t="s">
        <v>359</v>
      </c>
      <c r="E5" s="6" t="s">
        <v>83</v>
      </c>
      <c r="F5" s="6" t="s">
        <v>360</v>
      </c>
    </row>
    <row r="6" customFormat="false" ht="15" hidden="false" customHeight="true" outlineLevel="0" collapsed="false">
      <c r="A6" s="10" t="s">
        <v>361</v>
      </c>
      <c r="B6" s="10" t="s">
        <v>362</v>
      </c>
      <c r="C6" s="20" t="s">
        <v>363</v>
      </c>
      <c r="D6" s="20" t="s">
        <v>61</v>
      </c>
      <c r="E6" s="20" t="s">
        <v>262</v>
      </c>
      <c r="F6" s="10" t="s">
        <v>364</v>
      </c>
    </row>
    <row r="7" customFormat="false" ht="23.25" hidden="false" customHeight="true" outlineLevel="0" collapsed="false">
      <c r="A7" s="10" t="s">
        <v>365</v>
      </c>
      <c r="B7" s="10" t="s">
        <v>366</v>
      </c>
      <c r="C7" s="20" t="s">
        <v>363</v>
      </c>
      <c r="D7" s="20" t="s">
        <v>61</v>
      </c>
      <c r="E7" s="20" t="s">
        <v>231</v>
      </c>
      <c r="F7" s="10" t="s">
        <v>367</v>
      </c>
    </row>
    <row r="8" customFormat="false" ht="15" hidden="false" customHeight="true" outlineLevel="0" collapsed="false">
      <c r="A8" s="10" t="s">
        <v>368</v>
      </c>
      <c r="B8" s="10" t="s">
        <v>369</v>
      </c>
      <c r="C8" s="20" t="s">
        <v>363</v>
      </c>
      <c r="D8" s="20" t="s">
        <v>128</v>
      </c>
      <c r="E8" s="20"/>
      <c r="F8" s="10" t="s">
        <v>370</v>
      </c>
    </row>
    <row r="9" customFormat="false" ht="15" hidden="false" customHeight="true" outlineLevel="0" collapsed="false">
      <c r="A9" s="10" t="s">
        <v>371</v>
      </c>
      <c r="B9" s="10" t="s">
        <v>372</v>
      </c>
      <c r="C9" s="20" t="s">
        <v>363</v>
      </c>
      <c r="D9" s="20" t="s">
        <v>128</v>
      </c>
      <c r="E9" s="20" t="s">
        <v>96</v>
      </c>
      <c r="F9" s="10" t="s">
        <v>373</v>
      </c>
    </row>
    <row r="10" customFormat="false" ht="15" hidden="false" customHeight="true" outlineLevel="0" collapsed="false">
      <c r="A10" s="10" t="s">
        <v>374</v>
      </c>
      <c r="B10" s="10" t="s">
        <v>375</v>
      </c>
      <c r="C10" s="20" t="s">
        <v>363</v>
      </c>
      <c r="D10" s="20" t="s">
        <v>128</v>
      </c>
      <c r="E10" s="20"/>
      <c r="F10" s="10" t="s">
        <v>376</v>
      </c>
    </row>
    <row r="11" customFormat="false" ht="15" hidden="false" customHeight="true" outlineLevel="0" collapsed="false">
      <c r="A11" s="10" t="s">
        <v>377</v>
      </c>
      <c r="B11" s="10" t="s">
        <v>378</v>
      </c>
      <c r="C11" s="20" t="s">
        <v>363</v>
      </c>
      <c r="D11" s="20" t="s">
        <v>61</v>
      </c>
      <c r="E11" s="20" t="s">
        <v>239</v>
      </c>
      <c r="F11" s="10" t="s">
        <v>379</v>
      </c>
    </row>
    <row r="12" customFormat="false" ht="15" hidden="false" customHeight="true" outlineLevel="0" collapsed="false">
      <c r="A12" s="10" t="s">
        <v>380</v>
      </c>
      <c r="B12" s="10" t="s">
        <v>381</v>
      </c>
      <c r="C12" s="20" t="s">
        <v>382</v>
      </c>
      <c r="D12" s="20" t="s">
        <v>59</v>
      </c>
      <c r="E12" s="20"/>
      <c r="F12" s="10" t="s">
        <v>383</v>
      </c>
    </row>
    <row r="13" customFormat="false" ht="15" hidden="false" customHeight="true" outlineLevel="0" collapsed="false">
      <c r="A13" s="10"/>
      <c r="B13" s="10"/>
      <c r="C13" s="20"/>
      <c r="D13" s="20"/>
      <c r="E13" s="20"/>
      <c r="F13" s="10"/>
    </row>
    <row r="14" customFormat="false" ht="15" hidden="false" customHeight="true" outlineLevel="0" collapsed="false">
      <c r="A14" s="10"/>
      <c r="B14" s="10"/>
      <c r="C14" s="20"/>
      <c r="D14" s="20"/>
      <c r="E14" s="20"/>
      <c r="F14" s="10"/>
    </row>
    <row r="15" customFormat="false" ht="15" hidden="false" customHeight="true" outlineLevel="0" collapsed="false">
      <c r="A15" s="10"/>
      <c r="B15" s="10"/>
      <c r="C15" s="20"/>
      <c r="D15" s="20"/>
      <c r="E15" s="20"/>
      <c r="F15" s="10"/>
    </row>
    <row r="16" customFormat="false" ht="15" hidden="false" customHeight="true" outlineLevel="0" collapsed="false">
      <c r="A16" s="10"/>
      <c r="B16" s="10"/>
      <c r="C16" s="20"/>
      <c r="D16" s="20"/>
      <c r="E16" s="20"/>
      <c r="F16" s="10"/>
    </row>
    <row r="17" customFormat="false" ht="15" hidden="false" customHeight="true" outlineLevel="0" collapsed="false">
      <c r="A17" s="10"/>
      <c r="B17" s="10"/>
      <c r="C17" s="20"/>
      <c r="D17" s="20"/>
      <c r="E17" s="20"/>
      <c r="F17" s="10"/>
    </row>
    <row r="18" customFormat="false" ht="15" hidden="false" customHeight="true" outlineLevel="0" collapsed="false">
      <c r="A18" s="10"/>
      <c r="B18" s="10"/>
      <c r="C18" s="20"/>
      <c r="D18" s="20"/>
      <c r="E18" s="20"/>
      <c r="F18" s="10"/>
    </row>
    <row r="19" customFormat="false" ht="15" hidden="false" customHeight="true" outlineLevel="0" collapsed="false">
      <c r="A19" s="10"/>
      <c r="B19" s="10"/>
      <c r="C19" s="20"/>
      <c r="D19" s="20"/>
      <c r="E19" s="20"/>
      <c r="F19" s="10"/>
    </row>
    <row r="20" customFormat="false" ht="15" hidden="false" customHeight="true" outlineLevel="0" collapsed="false">
      <c r="A20" s="10"/>
      <c r="B20" s="10"/>
      <c r="C20" s="20"/>
      <c r="D20" s="20"/>
      <c r="E20" s="20"/>
      <c r="F20" s="10"/>
    </row>
    <row r="21" customFormat="false" ht="15" hidden="false" customHeight="true" outlineLevel="0" collapsed="false">
      <c r="A21" s="10"/>
      <c r="B21" s="10"/>
      <c r="C21" s="20"/>
      <c r="D21" s="20"/>
      <c r="E21" s="20"/>
      <c r="F21" s="10"/>
    </row>
    <row r="22" customFormat="false" ht="15" hidden="false" customHeight="true" outlineLevel="0" collapsed="false">
      <c r="A22" s="10"/>
      <c r="B22" s="10"/>
      <c r="C22" s="20"/>
      <c r="D22" s="20"/>
      <c r="E22" s="20"/>
      <c r="F22" s="10"/>
    </row>
    <row r="23" customFormat="false" ht="15" hidden="false" customHeight="true" outlineLevel="0" collapsed="false">
      <c r="A23" s="10"/>
      <c r="B23" s="10"/>
      <c r="C23" s="20"/>
      <c r="D23" s="20"/>
      <c r="E23" s="20"/>
      <c r="F23" s="10"/>
    </row>
    <row r="24" customFormat="false" ht="15" hidden="false" customHeight="true" outlineLevel="0" collapsed="false">
      <c r="A24" s="10"/>
      <c r="B24" s="10"/>
      <c r="C24" s="20"/>
      <c r="D24" s="20"/>
      <c r="E24" s="20"/>
      <c r="F24" s="10"/>
    </row>
    <row r="25" customFormat="false" ht="15" hidden="false" customHeight="true" outlineLevel="0" collapsed="false">
      <c r="A25" s="10"/>
      <c r="B25" s="10"/>
      <c r="C25" s="20"/>
      <c r="D25" s="20"/>
      <c r="E25" s="20"/>
      <c r="F25" s="10"/>
    </row>
  </sheetData>
  <mergeCells count="1">
    <mergeCell ref="A3:F3"/>
  </mergeCells>
  <dataValidations count="2">
    <dataValidation allowBlank="true" errorStyle="stop" operator="between" showDropDown="false" showErrorMessage="false" showInputMessage="false" sqref="C6:C25" type="list">
      <formula1>"Beneficial,Harmful,Mixed,Uncertain"</formula1>
      <formula2>0</formula2>
    </dataValidation>
    <dataValidation allowBlank="true" errorStyle="stop" operator="between" showDropDown="false" showErrorMessage="false" showInputMessage="false" sqref="D6:D25" type="list">
      <formula1>"High,Moderate,Low"</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1C1E"/>
    <pageSetUpPr fitToPage="true"/>
  </sheetPr>
  <dimension ref="A1:F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8"/>
    <col collapsed="false" customWidth="true" hidden="false" outlineLevel="0" max="2" min="2" style="1" width="52"/>
    <col collapsed="false" customWidth="true" hidden="false" outlineLevel="0" max="5" min="3" style="1" width="16"/>
    <col collapsed="false" customWidth="true" hidden="false" outlineLevel="0" max="6" min="6" style="1" width="30"/>
  </cols>
  <sheetData>
    <row r="1" customFormat="false" ht="15" hidden="false" customHeight="true" outlineLevel="0" collapsed="false">
      <c r="A1" s="2" t="s">
        <v>0</v>
      </c>
    </row>
    <row r="2" customFormat="false" ht="25.5" hidden="false" customHeight="true" outlineLevel="0" collapsed="false">
      <c r="A2" s="3" t="s">
        <v>384</v>
      </c>
    </row>
    <row r="3" customFormat="false" ht="42" hidden="false" customHeight="true" outlineLevel="0" collapsed="false">
      <c r="A3" s="4" t="s">
        <v>385</v>
      </c>
      <c r="B3" s="4"/>
      <c r="C3" s="4"/>
      <c r="D3" s="4"/>
      <c r="E3" s="4"/>
      <c r="F3" s="4"/>
    </row>
    <row r="5" customFormat="false" ht="30" hidden="false" customHeight="true" outlineLevel="0" collapsed="false">
      <c r="A5" s="5" t="s">
        <v>386</v>
      </c>
      <c r="B5" s="6" t="s">
        <v>387</v>
      </c>
      <c r="C5" s="6" t="s">
        <v>59</v>
      </c>
      <c r="D5" s="6" t="s">
        <v>60</v>
      </c>
      <c r="E5" s="6" t="s">
        <v>61</v>
      </c>
      <c r="F5" s="6" t="s">
        <v>388</v>
      </c>
    </row>
    <row r="6" customFormat="false" ht="31.5" hidden="false" customHeight="true" outlineLevel="0" collapsed="false">
      <c r="A6" s="7" t="s">
        <v>389</v>
      </c>
      <c r="B6" s="8" t="s">
        <v>390</v>
      </c>
      <c r="C6" s="10" t="s">
        <v>391</v>
      </c>
      <c r="D6" s="10" t="s">
        <v>392</v>
      </c>
      <c r="E6" s="10"/>
      <c r="F6" s="10" t="s">
        <v>393</v>
      </c>
    </row>
    <row r="7" customFormat="false" ht="31.5" hidden="false" customHeight="true" outlineLevel="0" collapsed="false">
      <c r="A7" s="7" t="s">
        <v>78</v>
      </c>
      <c r="B7" s="8" t="s">
        <v>394</v>
      </c>
      <c r="C7" s="10" t="s">
        <v>395</v>
      </c>
      <c r="D7" s="10" t="s">
        <v>396</v>
      </c>
      <c r="E7" s="10"/>
      <c r="F7" s="10" t="s">
        <v>397</v>
      </c>
    </row>
    <row r="8" customFormat="false" ht="31.5" hidden="false" customHeight="true" outlineLevel="0" collapsed="false">
      <c r="A8" s="7" t="s">
        <v>398</v>
      </c>
      <c r="B8" s="8" t="s">
        <v>399</v>
      </c>
      <c r="C8" s="10" t="s">
        <v>400</v>
      </c>
      <c r="D8" s="10"/>
      <c r="E8" s="10"/>
      <c r="F8" s="10" t="s">
        <v>157</v>
      </c>
    </row>
    <row r="9" customFormat="false" ht="31.5" hidden="false" customHeight="true" outlineLevel="0" collapsed="false">
      <c r="A9" s="7" t="s">
        <v>401</v>
      </c>
      <c r="B9" s="8" t="s">
        <v>402</v>
      </c>
      <c r="C9" s="10" t="s">
        <v>403</v>
      </c>
      <c r="D9" s="10"/>
      <c r="E9" s="10"/>
      <c r="F9" s="10" t="s">
        <v>404</v>
      </c>
    </row>
    <row r="10" customFormat="false" ht="31.5" hidden="false" customHeight="true" outlineLevel="0" collapsed="false">
      <c r="A10" s="7" t="s">
        <v>405</v>
      </c>
      <c r="B10" s="8" t="s">
        <v>406</v>
      </c>
      <c r="C10" s="10" t="s">
        <v>407</v>
      </c>
      <c r="D10" s="10"/>
      <c r="E10" s="10"/>
      <c r="F10" s="10" t="s">
        <v>408</v>
      </c>
    </row>
    <row r="11" customFormat="false" ht="31.5" hidden="false" customHeight="true" outlineLevel="0" collapsed="false">
      <c r="A11" s="7" t="s">
        <v>409</v>
      </c>
      <c r="B11" s="8" t="s">
        <v>410</v>
      </c>
      <c r="C11" s="10" t="s">
        <v>411</v>
      </c>
      <c r="D11" s="10"/>
      <c r="E11" s="10"/>
      <c r="F11" s="10"/>
    </row>
    <row r="12" customFormat="false" ht="31.5" hidden="false" customHeight="true" outlineLevel="0" collapsed="false">
      <c r="A12" s="7" t="s">
        <v>412</v>
      </c>
      <c r="B12" s="8" t="s">
        <v>413</v>
      </c>
      <c r="C12" s="10" t="s">
        <v>414</v>
      </c>
      <c r="D12" s="10"/>
      <c r="E12" s="10"/>
      <c r="F12" s="10"/>
    </row>
    <row r="13" customFormat="false" ht="31.5" hidden="false" customHeight="true" outlineLevel="0" collapsed="false">
      <c r="A13" s="7" t="s">
        <v>415</v>
      </c>
      <c r="B13" s="8" t="s">
        <v>416</v>
      </c>
      <c r="C13" s="10" t="s">
        <v>417</v>
      </c>
      <c r="D13" s="10"/>
      <c r="E13" s="10"/>
      <c r="F13" s="10"/>
    </row>
  </sheetData>
  <mergeCells count="1">
    <mergeCell ref="A3:F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2026-09-28T10:05:25Z</dcterms:created>
  <dc:creator>openpyxl</dc:creator>
  <dc:description/>
  <dc:language>en-US</dc:language>
  <cp:lastModifiedBy/>
  <dcterms:modified xsi:type="dcterms:W3CDTF">2026-09-28T10:05:30Z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